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ssoal\Documents\CÂMARA MUNICIPAL\2026\reforma camara - nova licitação\"/>
    </mc:Choice>
  </mc:AlternateContent>
  <bookViews>
    <workbookView xWindow="-120" yWindow="-120" windowWidth="20730" windowHeight="11160"/>
  </bookViews>
  <sheets>
    <sheet name="Planilha de Serviços" sheetId="4" r:id="rId1"/>
    <sheet name="Cronograma PAM" sheetId="1" r:id="rId2"/>
    <sheet name="BDI" sheetId="5" r:id="rId3"/>
    <sheet name="MEMORIAL" sheetId="6" r:id="rId4"/>
    <sheet name="cotações" sheetId="3" state="hidden" r:id="rId5"/>
  </sheets>
  <externalReferences>
    <externalReference r:id="rId6"/>
    <externalReference r:id="rId7"/>
    <externalReference r:id="rId8"/>
  </externalReferences>
  <definedNames>
    <definedName name="___xlnm.Print_Area_2" localSheetId="0">#REF!</definedName>
    <definedName name="___xlnm.Print_Area_2">#REF!</definedName>
    <definedName name="___xlnm.Print_Titles_2" localSheetId="0">#REF!</definedName>
    <definedName name="___xlnm.Print_Titles_2">#REF!</definedName>
    <definedName name="___xlnm.Print_Titles_3" localSheetId="0">#REF!</definedName>
    <definedName name="___xlnm.Print_Titles_3">#REF!</definedName>
    <definedName name="__Anonymous_Sheet_DB__0">#REF!</definedName>
    <definedName name="__xlnm.Print_Area_2">#REF!</definedName>
    <definedName name="__xlnm.Print_Area_3">#REF!</definedName>
    <definedName name="__xlnm.Print_Area_3_1">#REF!</definedName>
    <definedName name="__xlnm.Print_Titles_2">#REF!</definedName>
    <definedName name="__xlnm.Print_Titles_3">#REF!</definedName>
    <definedName name="_R10P">#REF!</definedName>
    <definedName name="_R10R">#REF!</definedName>
    <definedName name="_R11P">#REF!</definedName>
    <definedName name="_R11R">#REF!</definedName>
    <definedName name="_R12P">#REF!</definedName>
    <definedName name="_R12R">#REF!</definedName>
    <definedName name="_R13P">#REF!</definedName>
    <definedName name="_R13R">#REF!</definedName>
    <definedName name="_R14P">#REF!</definedName>
    <definedName name="_R14R">#REF!</definedName>
    <definedName name="_R15P">#REF!</definedName>
    <definedName name="_R15R">#REF!</definedName>
    <definedName name="_R16P">#REF!</definedName>
    <definedName name="_R16R">#REF!</definedName>
    <definedName name="_R17P">#REF!</definedName>
    <definedName name="_R17R">#REF!</definedName>
    <definedName name="_R18P">#REF!</definedName>
    <definedName name="_R18R">#REF!</definedName>
    <definedName name="_R19P">#REF!</definedName>
    <definedName name="_R19R">#REF!</definedName>
    <definedName name="_R1P">#REF!</definedName>
    <definedName name="_R1R">#REF!</definedName>
    <definedName name="_R20P">#REF!</definedName>
    <definedName name="_R20R">#REF!</definedName>
    <definedName name="_R21P">#REF!</definedName>
    <definedName name="_R21R">#REF!</definedName>
    <definedName name="_R22P">#REF!</definedName>
    <definedName name="_R22R">#REF!</definedName>
    <definedName name="_R23P">#REF!</definedName>
    <definedName name="_R23R">#REF!</definedName>
    <definedName name="_R24P">#REF!</definedName>
    <definedName name="_R24R">#REF!</definedName>
    <definedName name="_R2P">#REF!</definedName>
    <definedName name="_R2R">#REF!</definedName>
    <definedName name="_R3P">#REF!</definedName>
    <definedName name="_R3R">#REF!</definedName>
    <definedName name="_R4P">#REF!</definedName>
    <definedName name="_R4R">#REF!</definedName>
    <definedName name="_R5P">#REF!</definedName>
    <definedName name="_R5R">#REF!</definedName>
    <definedName name="_R6P">#REF!</definedName>
    <definedName name="_R6R">#REF!</definedName>
    <definedName name="_R7P">#REF!</definedName>
    <definedName name="_R7R">#REF!</definedName>
    <definedName name="_R8P">#REF!</definedName>
    <definedName name="_R8R">#REF!</definedName>
    <definedName name="_R9P">#REF!</definedName>
    <definedName name="_R9R">#REF!</definedName>
    <definedName name="_RP1">#REF!</definedName>
    <definedName name="_RP10">#REF!</definedName>
    <definedName name="_RP11">#REF!</definedName>
    <definedName name="_RP12">#REF!</definedName>
    <definedName name="_RP13">#REF!</definedName>
    <definedName name="_RP14">#REF!</definedName>
    <definedName name="_RP15">#REF!</definedName>
    <definedName name="_RP16">#REF!</definedName>
    <definedName name="_RP17">#REF!</definedName>
    <definedName name="_RP18">#REF!</definedName>
    <definedName name="_RP19">#REF!</definedName>
    <definedName name="_RP2">#REF!</definedName>
    <definedName name="_RP20">#REF!</definedName>
    <definedName name="_RP21">#REF!</definedName>
    <definedName name="_RP22">#REF!</definedName>
    <definedName name="_RP23">#REF!</definedName>
    <definedName name="_RP24">#REF!</definedName>
    <definedName name="_RP3">#REF!</definedName>
    <definedName name="_RP4">#REF!</definedName>
    <definedName name="_RP5">#REF!</definedName>
    <definedName name="_RP6">#REF!</definedName>
    <definedName name="_RP7">#REF!</definedName>
    <definedName name="_RP8">#REF!</definedName>
    <definedName name="_RP9">#REF!</definedName>
    <definedName name="_RR1">#REF!</definedName>
    <definedName name="_RR10">#REF!</definedName>
    <definedName name="_RR12">#REF!</definedName>
    <definedName name="_RR13">#REF!</definedName>
    <definedName name="_RR14">#REF!</definedName>
    <definedName name="_RR15">#REF!</definedName>
    <definedName name="_RR16">#REF!</definedName>
    <definedName name="_RR17">#REF!</definedName>
    <definedName name="_RR18">#REF!</definedName>
    <definedName name="_RR19">#REF!</definedName>
    <definedName name="_RR2">#REF!</definedName>
    <definedName name="_RR20">#REF!</definedName>
    <definedName name="_RR21">#REF!</definedName>
    <definedName name="_RR22">#REF!</definedName>
    <definedName name="_RR23">#REF!</definedName>
    <definedName name="_RR24">#REF!</definedName>
    <definedName name="_RR3">#REF!</definedName>
    <definedName name="_RR4">#REF!</definedName>
    <definedName name="_RR5">#REF!</definedName>
    <definedName name="_RR6">#REF!</definedName>
    <definedName name="_RR7">#REF!</definedName>
    <definedName name="_RR8">#REF!</definedName>
    <definedName name="_RR9">#REF!</definedName>
    <definedName name="_tt1">"$#REF!.$A$1:$B$3278"</definedName>
    <definedName name="A1P1">#REF!</definedName>
    <definedName name="A1P10">#REF!</definedName>
    <definedName name="A1P11">#REF!</definedName>
    <definedName name="A1P12">#REF!</definedName>
    <definedName name="A1P13">#REF!</definedName>
    <definedName name="A1P14">#REF!</definedName>
    <definedName name="A1P15">#REF!</definedName>
    <definedName name="A1P16">#REF!</definedName>
    <definedName name="A1P17">#REF!</definedName>
    <definedName name="A1P18">#REF!</definedName>
    <definedName name="A1P19">#REF!</definedName>
    <definedName name="A1P2">#REF!</definedName>
    <definedName name="A1P20">#REF!</definedName>
    <definedName name="A1P21">#REF!</definedName>
    <definedName name="A1P22">#REF!</definedName>
    <definedName name="A1P23">#REF!</definedName>
    <definedName name="A1P24">#REF!</definedName>
    <definedName name="A1P3">#REF!</definedName>
    <definedName name="A1P4">#REF!</definedName>
    <definedName name="A1P5">#REF!</definedName>
    <definedName name="A1P6">#REF!</definedName>
    <definedName name="A1P7">#REF!</definedName>
    <definedName name="A1P8">#REF!</definedName>
    <definedName name="A1P9">#REF!</definedName>
    <definedName name="A1R1">#REF!</definedName>
    <definedName name="A1R10">#REF!</definedName>
    <definedName name="A1R11">#REF!</definedName>
    <definedName name="A1R12">#REF!</definedName>
    <definedName name="A1R13">#REF!</definedName>
    <definedName name="A1R14">#REF!</definedName>
    <definedName name="A1R15">#REF!</definedName>
    <definedName name="A1R16">#REF!</definedName>
    <definedName name="A1R17">#REF!</definedName>
    <definedName name="A1R18">#REF!</definedName>
    <definedName name="A1R19">#REF!</definedName>
    <definedName name="A1R2">#REF!</definedName>
    <definedName name="A1R20">#REF!</definedName>
    <definedName name="A1R21">#REF!</definedName>
    <definedName name="A1R22">#REF!</definedName>
    <definedName name="A1R23">#REF!</definedName>
    <definedName name="A1R24">#REF!</definedName>
    <definedName name="A1R3">#REF!</definedName>
    <definedName name="A1R4">#REF!</definedName>
    <definedName name="A1R5">#REF!</definedName>
    <definedName name="A1R6">#REF!</definedName>
    <definedName name="A1R7">#REF!</definedName>
    <definedName name="A1R8">#REF!</definedName>
    <definedName name="A1R9">#REF!</definedName>
    <definedName name="A2P1">#REF!</definedName>
    <definedName name="A2P10">#REF!</definedName>
    <definedName name="A2P11">#REF!</definedName>
    <definedName name="A2P12">#REF!</definedName>
    <definedName name="A2P13">#REF!</definedName>
    <definedName name="A2P14">#REF!</definedName>
    <definedName name="A2P15">#REF!</definedName>
    <definedName name="A2P16">#REF!</definedName>
    <definedName name="A2P17">#REF!</definedName>
    <definedName name="A2P18">#REF!</definedName>
    <definedName name="A2P19">#REF!</definedName>
    <definedName name="A2P2">#REF!</definedName>
    <definedName name="A2P20">#REF!</definedName>
    <definedName name="A2P21">#REF!</definedName>
    <definedName name="A2P22">#REF!</definedName>
    <definedName name="A2P23">#REF!</definedName>
    <definedName name="A2P24">#REF!</definedName>
    <definedName name="A2P3">#REF!</definedName>
    <definedName name="A2P4">#REF!</definedName>
    <definedName name="A2P5">#REF!</definedName>
    <definedName name="A2P6">#REF!</definedName>
    <definedName name="A2P7">#REF!</definedName>
    <definedName name="A2P8">#REF!</definedName>
    <definedName name="A2P9">#REF!</definedName>
    <definedName name="A2R1">#REF!</definedName>
    <definedName name="A2R10">#REF!</definedName>
    <definedName name="A2R11">#REF!</definedName>
    <definedName name="A2R12">#REF!</definedName>
    <definedName name="A2R13">#REF!</definedName>
    <definedName name="A2R14">#REF!</definedName>
    <definedName name="A2R15">#REF!</definedName>
    <definedName name="A2R16">#REF!</definedName>
    <definedName name="A2R17">#REF!</definedName>
    <definedName name="A2R18">#REF!</definedName>
    <definedName name="A2R19">#REF!</definedName>
    <definedName name="A2R2">#REF!</definedName>
    <definedName name="A2R20">#REF!</definedName>
    <definedName name="A2R21">#REF!</definedName>
    <definedName name="A2R22">#REF!</definedName>
    <definedName name="A2R23">#REF!</definedName>
    <definedName name="A2R24">#REF!</definedName>
    <definedName name="A2R3">#REF!</definedName>
    <definedName name="A2R4">#REF!</definedName>
    <definedName name="A2R5">#REF!</definedName>
    <definedName name="A2R6">#REF!</definedName>
    <definedName name="A2R7">#REF!</definedName>
    <definedName name="A2R8">#REF!</definedName>
    <definedName name="A2R9">#REF!</definedName>
    <definedName name="A3P1">#REF!</definedName>
    <definedName name="A3P10">#REF!</definedName>
    <definedName name="A3P11">#REF!</definedName>
    <definedName name="A3P12">#REF!</definedName>
    <definedName name="A3P13">#REF!</definedName>
    <definedName name="A3P14">#REF!</definedName>
    <definedName name="A3P15">#REF!</definedName>
    <definedName name="A3P16">#REF!</definedName>
    <definedName name="A3P17">#REF!</definedName>
    <definedName name="A3P18">#REF!</definedName>
    <definedName name="A3P19">#REF!</definedName>
    <definedName name="A3P2">#REF!</definedName>
    <definedName name="A3P20">#REF!</definedName>
    <definedName name="A3P21">#REF!</definedName>
    <definedName name="A3P22">#REF!</definedName>
    <definedName name="A3P23">#REF!</definedName>
    <definedName name="A3P24">#REF!</definedName>
    <definedName name="A3P3">#REF!</definedName>
    <definedName name="A3P4">#REF!</definedName>
    <definedName name="A3P5">#REF!</definedName>
    <definedName name="A3P6">#REF!</definedName>
    <definedName name="A3P7">#REF!</definedName>
    <definedName name="A3P8">#REF!</definedName>
    <definedName name="A3P9">#REF!</definedName>
    <definedName name="A3R1">#REF!</definedName>
    <definedName name="A3R10">#REF!</definedName>
    <definedName name="A3R11">#REF!</definedName>
    <definedName name="A3R12">#REF!</definedName>
    <definedName name="A3R13">#REF!</definedName>
    <definedName name="A3R14">#REF!</definedName>
    <definedName name="A3R15">#REF!</definedName>
    <definedName name="A3R16">#REF!</definedName>
    <definedName name="A3R17">#REF!</definedName>
    <definedName name="A3R18">#REF!</definedName>
    <definedName name="A3R19">#REF!</definedName>
    <definedName name="A3R2">#REF!</definedName>
    <definedName name="A3R20">#REF!</definedName>
    <definedName name="A3R21">#REF!</definedName>
    <definedName name="A3R22">#REF!</definedName>
    <definedName name="A3R23">#REF!</definedName>
    <definedName name="A3R24">#REF!</definedName>
    <definedName name="A3R3">#REF!</definedName>
    <definedName name="A3R4">#REF!</definedName>
    <definedName name="A3R5">#REF!</definedName>
    <definedName name="A3R6">#REF!</definedName>
    <definedName name="A3R7">#REF!</definedName>
    <definedName name="A3R8">#REF!</definedName>
    <definedName name="A3R9">#REF!</definedName>
    <definedName name="A4P1">#REF!</definedName>
    <definedName name="A4P10">#REF!</definedName>
    <definedName name="A4P11">#REF!</definedName>
    <definedName name="A4P12">#REF!</definedName>
    <definedName name="A4P13">#REF!</definedName>
    <definedName name="A4P14">#REF!</definedName>
    <definedName name="A4P15">#REF!</definedName>
    <definedName name="A4P16">#REF!</definedName>
    <definedName name="A4P17">#REF!</definedName>
    <definedName name="A4P18">#REF!</definedName>
    <definedName name="A4P19">#REF!</definedName>
    <definedName name="A4P2">#REF!</definedName>
    <definedName name="A4P20">#REF!</definedName>
    <definedName name="A4P21">#REF!</definedName>
    <definedName name="A4P22">#REF!</definedName>
    <definedName name="A4P23">#REF!</definedName>
    <definedName name="A4P24">#REF!</definedName>
    <definedName name="A4P3">#REF!</definedName>
    <definedName name="A4P4">#REF!</definedName>
    <definedName name="A4P5">#REF!</definedName>
    <definedName name="A4P6">#REF!</definedName>
    <definedName name="A4P7">#REF!</definedName>
    <definedName name="A4P8">#REF!</definedName>
    <definedName name="A4P9">#REF!</definedName>
    <definedName name="A4R1">#REF!</definedName>
    <definedName name="A4R10">#REF!</definedName>
    <definedName name="A4R11">#REF!</definedName>
    <definedName name="A4R12">#REF!</definedName>
    <definedName name="A4R13">#REF!</definedName>
    <definedName name="A4R14">#REF!</definedName>
    <definedName name="A4R15">#REF!</definedName>
    <definedName name="A4R16">#REF!</definedName>
    <definedName name="A4R17">#REF!</definedName>
    <definedName name="A4R18">#REF!</definedName>
    <definedName name="A4R19">#REF!</definedName>
    <definedName name="A4R2">#REF!</definedName>
    <definedName name="A4R20">#REF!</definedName>
    <definedName name="A4R21">#REF!</definedName>
    <definedName name="A4R22">#REF!</definedName>
    <definedName name="A4R23">#REF!</definedName>
    <definedName name="A4R24">#REF!</definedName>
    <definedName name="A4R3">#REF!</definedName>
    <definedName name="A4R4">#REF!</definedName>
    <definedName name="A4R5">#REF!</definedName>
    <definedName name="A4R6">#REF!</definedName>
    <definedName name="A4R7">#REF!</definedName>
    <definedName name="A4R8">#REF!</definedName>
    <definedName name="A4R9">#REF!</definedName>
    <definedName name="A5P1">#REF!</definedName>
    <definedName name="A5P10">#REF!</definedName>
    <definedName name="A5P11">#REF!</definedName>
    <definedName name="A5P12">#REF!</definedName>
    <definedName name="A5P13">#REF!</definedName>
    <definedName name="A5P14">#REF!</definedName>
    <definedName name="A5P15">#REF!</definedName>
    <definedName name="A5P16">#REF!</definedName>
    <definedName name="A5P17">#REF!</definedName>
    <definedName name="A5P18">#REF!</definedName>
    <definedName name="A5P19">#REF!</definedName>
    <definedName name="A5P2">#REF!</definedName>
    <definedName name="A5P20">#REF!</definedName>
    <definedName name="A5P21">#REF!</definedName>
    <definedName name="A5P22">#REF!</definedName>
    <definedName name="A5P23">#REF!</definedName>
    <definedName name="A5P24">#REF!</definedName>
    <definedName name="A5P3">#REF!</definedName>
    <definedName name="A5P4">#REF!</definedName>
    <definedName name="A5P5">#REF!</definedName>
    <definedName name="A5P6">#REF!</definedName>
    <definedName name="A5P7">#REF!</definedName>
    <definedName name="A5P8">#REF!</definedName>
    <definedName name="A5P9">#REF!</definedName>
    <definedName name="A5R1">#REF!</definedName>
    <definedName name="A5R10">#REF!</definedName>
    <definedName name="A5R11">#REF!</definedName>
    <definedName name="A5R12">#REF!</definedName>
    <definedName name="A5R13">#REF!</definedName>
    <definedName name="A5R14">#REF!</definedName>
    <definedName name="A5R15">#REF!</definedName>
    <definedName name="A5R16">#REF!</definedName>
    <definedName name="A5R17">#REF!</definedName>
    <definedName name="A5R18">#REF!</definedName>
    <definedName name="A5R19">#REF!</definedName>
    <definedName name="A5R2">#REF!</definedName>
    <definedName name="A5R20">#REF!</definedName>
    <definedName name="A5R21">#REF!</definedName>
    <definedName name="A5R22">#REF!</definedName>
    <definedName name="A5R23">#REF!</definedName>
    <definedName name="A5R24">#REF!</definedName>
    <definedName name="A5R3">#REF!</definedName>
    <definedName name="A5R4">#REF!</definedName>
    <definedName name="A5R5">#REF!</definedName>
    <definedName name="A5R6">#REF!</definedName>
    <definedName name="A5R7">#REF!</definedName>
    <definedName name="A5R8">#REF!</definedName>
    <definedName name="A5R9">#REF!</definedName>
    <definedName name="add_1">#REF!</definedName>
    <definedName name="add_2">#REF!</definedName>
    <definedName name="add_3">#REF!</definedName>
    <definedName name="add_4">#REF!</definedName>
    <definedName name="add_5">#REF!</definedName>
    <definedName name="add_total">#REF!</definedName>
    <definedName name="AUDITORIO">#REF!</definedName>
    <definedName name="BBB">#REF!</definedName>
    <definedName name="BD">#REF!</definedName>
    <definedName name="BDI">#REF!</definedName>
    <definedName name="BDI_LIC">#REF!</definedName>
    <definedName name="cfs">#REF!</definedName>
    <definedName name="cot">#REF!</definedName>
    <definedName name="COTAÇÃO">#REF!</definedName>
    <definedName name="crono">#REF!</definedName>
    <definedName name="CRONO_ADD">#REF!</definedName>
    <definedName name="CRONO_RES">#REF!</definedName>
    <definedName name="d">[1]proposta!#REF!</definedName>
    <definedName name="DadosExternos10" localSheetId="0">'Planilha de Serviços'!$A$6:$A$125</definedName>
    <definedName name="DadosExternos10_1" localSheetId="0">'Planilha de Serviços'!$A$6:$A$125</definedName>
    <definedName name="DadosExternos10_2" localSheetId="0">'Planilha de Serviços'!$A$6:$A$125</definedName>
    <definedName name="DadosExternos11" localSheetId="0">'Planilha de Serviços'!$A$6:$A$125</definedName>
    <definedName name="DadosExternos11_1" localSheetId="0">'Planilha de Serviços'!$A$6:$A$125</definedName>
    <definedName name="DadosExternos11_2" localSheetId="0">'Planilha de Serviços'!$A$6:$A$125</definedName>
    <definedName name="DadosExternos12" localSheetId="0">'Planilha de Serviços'!$A$6:$A$125</definedName>
    <definedName name="DadosExternos12_1" localSheetId="0">'Planilha de Serviços'!$A$6:$A$125</definedName>
    <definedName name="DadosExternos12_2" localSheetId="0">'Planilha de Serviços'!$A$6:$A$125</definedName>
    <definedName name="DadosExternos13" localSheetId="0">'Planilha de Serviços'!$A$6:$A$125</definedName>
    <definedName name="DadosExternos13_1" localSheetId="0">'Planilha de Serviços'!$A$6:$A$125</definedName>
    <definedName name="DadosExternos13_2" localSheetId="0">'Planilha de Serviços'!$A$6:$A$125</definedName>
    <definedName name="DadosExternos14" localSheetId="0">'Planilha de Serviços'!$A$6:$A$125</definedName>
    <definedName name="DadosExternos14_1" localSheetId="0">'Planilha de Serviços'!$A$6:$A$125</definedName>
    <definedName name="DadosExternos14_2" localSheetId="0">'Planilha de Serviços'!$A$6:$A$125</definedName>
    <definedName name="DadosExternos15" localSheetId="0">'Planilha de Serviços'!$A$6:$A$125</definedName>
    <definedName name="DadosExternos15_1" localSheetId="0">'Planilha de Serviços'!$A$6:$A$125</definedName>
    <definedName name="DadosExternos15_2" localSheetId="0">'Planilha de Serviços'!$A$6:$A$125</definedName>
    <definedName name="DadosExternos16" localSheetId="0">'Planilha de Serviços'!$A$6:$A$125</definedName>
    <definedName name="DadosExternos16_1" localSheetId="0">'Planilha de Serviços'!$A$6:$A$125</definedName>
    <definedName name="DadosExternos16_2" localSheetId="0">'Planilha de Serviços'!$A$6:$A$125</definedName>
    <definedName name="DadosExternos17" localSheetId="0">'Planilha de Serviços'!$A$6:$A$125</definedName>
    <definedName name="DadosExternos17_1" localSheetId="0">'Planilha de Serviços'!$A$6:$A$125</definedName>
    <definedName name="DadosExternos17_2" localSheetId="0">'Planilha de Serviços'!$A$6:$A$125</definedName>
    <definedName name="DadosExternos18" localSheetId="0">'Planilha de Serviços'!$A$11:$D$125</definedName>
    <definedName name="DadosExternos18_1" localSheetId="0">'Planilha de Serviços'!$A$11:$D$125</definedName>
    <definedName name="DadosExternos18_2" localSheetId="0">'Planilha de Serviços'!$A$11:$D$125</definedName>
    <definedName name="DadosExternos19" localSheetId="0">'Planilha de Serviços'!$A$6:$A$125</definedName>
    <definedName name="DadosExternos19_1" localSheetId="0">'Planilha de Serviços'!$A$6:$A$125</definedName>
    <definedName name="DadosExternos19_2" localSheetId="0">'Planilha de Serviços'!$A$6:$A$125</definedName>
    <definedName name="DadosExternos2" localSheetId="0">'Planilha de Serviços'!$A$6:$A$125</definedName>
    <definedName name="DadosExternos2_1" localSheetId="0">'Planilha de Serviços'!$A$6:$A$125</definedName>
    <definedName name="DadosExternos2_2" localSheetId="0">'Planilha de Serviços'!$A$6:$A$125</definedName>
    <definedName name="DadosExternos20" localSheetId="0">'Planilha de Serviços'!$A$6:$A$14</definedName>
    <definedName name="DadosExternos20_1" localSheetId="0">'Planilha de Serviços'!$A$6:$A$125</definedName>
    <definedName name="DadosExternos20_2" localSheetId="0">'Planilha de Serviços'!$A$6:$A$125</definedName>
    <definedName name="DadosExternos21" localSheetId="0">'Planilha de Serviços'!$A$6:$A$14</definedName>
    <definedName name="DadosExternos21_1" localSheetId="0">'Planilha de Serviços'!$A$6:$A$125</definedName>
    <definedName name="DadosExternos21_2" localSheetId="0">'Planilha de Serviços'!$A$6:$A$125</definedName>
    <definedName name="DadosExternos22" localSheetId="0">'Planilha de Serviços'!$A$6:$A$14</definedName>
    <definedName name="DadosExternos22_1" localSheetId="0">'Planilha de Serviços'!$A$6:$A$125</definedName>
    <definedName name="DadosExternos22_2" localSheetId="0">'Planilha de Serviços'!$A$6:$A$125</definedName>
    <definedName name="DadosExternos23" localSheetId="0">'Planilha de Serviços'!$A$6:$A$125</definedName>
    <definedName name="DadosExternos23_1" localSheetId="0">'Planilha de Serviços'!$A$6:$A$125</definedName>
    <definedName name="DadosExternos23_2" localSheetId="0">'Planilha de Serviços'!$A$6:$A$125</definedName>
    <definedName name="DadosExternos24" localSheetId="0">'Planilha de Serviços'!$A$6:$A$125</definedName>
    <definedName name="DadosExternos24_1" localSheetId="0">'Planilha de Serviços'!$A$6:$A$125</definedName>
    <definedName name="DadosExternos24_2" localSheetId="0">'Planilha de Serviços'!$A$6:$A$125</definedName>
    <definedName name="DadosExternos25" localSheetId="0">'Planilha de Serviços'!$A$6:$A$125</definedName>
    <definedName name="DadosExternos25_1" localSheetId="0">'Planilha de Serviços'!$A$6:$A$125</definedName>
    <definedName name="DadosExternos25_2" localSheetId="0">'Planilha de Serviços'!$A$6:$A$125</definedName>
    <definedName name="DadosExternos26" localSheetId="0">'Planilha de Serviços'!$A$6:$A$125</definedName>
    <definedName name="DadosExternos26_1" localSheetId="0">'Planilha de Serviços'!$A$6:$A$125</definedName>
    <definedName name="DadosExternos26_2" localSheetId="0">'Planilha de Serviços'!$A$6:$A$125</definedName>
    <definedName name="DadosExternos27" localSheetId="0">'Planilha de Serviços'!$A$6:$A$125</definedName>
    <definedName name="DadosExternos27_1" localSheetId="0">'Planilha de Serviços'!$A$6:$A$125</definedName>
    <definedName name="DadosExternos27_2" localSheetId="0">'Planilha de Serviços'!$A$6:$A$125</definedName>
    <definedName name="DadosExternos28" localSheetId="0">'Planilha de Serviços'!$A$6:$A$125</definedName>
    <definedName name="DadosExternos28_1" localSheetId="0">'Planilha de Serviços'!$A$6:$A$125</definedName>
    <definedName name="DadosExternos28_2" localSheetId="0">'Planilha de Serviços'!$A$6:$A$125</definedName>
    <definedName name="DadosExternos29" localSheetId="0">'Planilha de Serviços'!$A$6:$A$125</definedName>
    <definedName name="DadosExternos29_1" localSheetId="0">'Planilha de Serviços'!$A$6:$A$125</definedName>
    <definedName name="DadosExternos29_2" localSheetId="0">'Planilha de Serviços'!$A$6:$A$125</definedName>
    <definedName name="DadosExternos30" localSheetId="0">'Planilha de Serviços'!$A$6:$A$125</definedName>
    <definedName name="DadosExternos30_1" localSheetId="0">'Planilha de Serviços'!$A$6:$A$125</definedName>
    <definedName name="DadosExternos30_2" localSheetId="0">'Planilha de Serviços'!$A$6:$A$125</definedName>
    <definedName name="DadosExternos31" localSheetId="0">'Planilha de Serviços'!$A$6:$A$125</definedName>
    <definedName name="DadosExternos31_1" localSheetId="0">'Planilha de Serviços'!$A$6:$A$125</definedName>
    <definedName name="DadosExternos31_2" localSheetId="0">'Planilha de Serviços'!$A$6:$A$125</definedName>
    <definedName name="DadosExternos32" localSheetId="0">'Planilha de Serviços'!$A$6:$A$125</definedName>
    <definedName name="DadosExternos32_1" localSheetId="0">'Planilha de Serviços'!$A$6:$A$125</definedName>
    <definedName name="DadosExternos32_2" localSheetId="0">'Planilha de Serviços'!$A$6:$A$125</definedName>
    <definedName name="DadosExternos33" localSheetId="0">'Planilha de Serviços'!$A$6:$A$125</definedName>
    <definedName name="DadosExternos33_1" localSheetId="0">'Planilha de Serviços'!$A$6:$A$125</definedName>
    <definedName name="DadosExternos33_2" localSheetId="0">'Planilha de Serviços'!$A$6:$A$125</definedName>
    <definedName name="DadosExternos34" localSheetId="0">'Planilha de Serviços'!$A$6:$A$125</definedName>
    <definedName name="DadosExternos34_1" localSheetId="0">'Planilha de Serviços'!$A$6:$A$125</definedName>
    <definedName name="DadosExternos34_2" localSheetId="0">'Planilha de Serviços'!$A$6:$A$125</definedName>
    <definedName name="DadosExternos5" localSheetId="0">'Planilha de Serviços'!$A$6:$A$125</definedName>
    <definedName name="DadosExternos5_1" localSheetId="0">'Planilha de Serviços'!$A$6:$A$125</definedName>
    <definedName name="DadosExternos5_2" localSheetId="0">'Planilha de Serviços'!$A$6:$A$125</definedName>
    <definedName name="DadosExternos6" localSheetId="0">'Planilha de Serviços'!$A$6:$A$125</definedName>
    <definedName name="DadosExternos6_1" localSheetId="0">'Planilha de Serviços'!$A$6:$A$125</definedName>
    <definedName name="DadosExternos6_2" localSheetId="0">'Planilha de Serviços'!$A$6:$A$125</definedName>
    <definedName name="DXBDFG">"$#REF!.$A$1:$B$2408"</definedName>
    <definedName name="Excel_BuiltIn__FilterDatabase">"$#REF!.$B$8:$M$9"</definedName>
    <definedName name="Excel_BuiltIn__FilterDatabase_1">"$#REF!.$A$1:$F$5248"</definedName>
    <definedName name="Excel_BuiltIn__FilterDatabase_4">NA()</definedName>
    <definedName name="Excel_BuiltIn__FilterDatabase_4_1">"$#REF!.$#REF!$#REF!:$#REF!$#REF!"</definedName>
    <definedName name="Excel_BuiltIn__FilterDatabase_5">NA()</definedName>
    <definedName name="Excel_BuiltIn__FilterDatabase_6">#REF!</definedName>
    <definedName name="Excel_BuiltIn__FilterDatabase_6_1">NA()</definedName>
    <definedName name="Excel_BuiltIn__FilterDatabase_6_2">"#REF!"</definedName>
    <definedName name="Excel_BuiltIn__FilterDatabase_6_3">"#REF!"</definedName>
    <definedName name="Excel_BuiltIn_Print_Area">"$#REF!.$B$1:$N$9"</definedName>
    <definedName name="Excel_BuiltIn_Print_Area_7">"#REF!"</definedName>
    <definedName name="Excel_BuiltIn_Print_Area_7_1">"#REF!"</definedName>
    <definedName name="Excel_BuiltIn_Print_Area_7_1_1">"#REF!"</definedName>
    <definedName name="Excel_BuiltIn_Print_Area_7_1_1_1">"#REF!"</definedName>
    <definedName name="Excel_BuiltIn_Print_Area_7_1_1_1_1">"#REF!"</definedName>
    <definedName name="Excel_BuiltIn_Print_Area_7_1_1_1_1_1">"#REF!"</definedName>
    <definedName name="Excel_BuiltIn_Print_Area_7_1_1_1_1_1_1">"#REF!"</definedName>
    <definedName name="Excel_BuiltIn_Print_Area_7_1_1_1_1_1_2">"#REF!"</definedName>
    <definedName name="Excel_BuiltIn_Print_Area_7_1_1_1_1_1_3">"#REF!"</definedName>
    <definedName name="Excel_BuiltIn_Print_Area_7_1_1_1_1_2">"#REF!"</definedName>
    <definedName name="Excel_BuiltIn_Print_Area_7_1_1_1_1_3">"#REF!"</definedName>
    <definedName name="Excel_BuiltIn_Print_Area_7_1_1_1_2">"#REF!"</definedName>
    <definedName name="Excel_BuiltIn_Print_Area_7_1_1_1_3">"#REF!"</definedName>
    <definedName name="Excel_BuiltIn_Print_Area_7_1_1_2">"#REF!"</definedName>
    <definedName name="Excel_BuiltIn_Print_Area_7_1_1_3">"#REF!"</definedName>
    <definedName name="Excel_BuiltIn_Print_Area_7_1_2">"#REF!"</definedName>
    <definedName name="Excel_BuiltIn_Print_Area_7_1_3">"#REF!"</definedName>
    <definedName name="Excel_BuiltIn_Print_Area_7_2">"#REF!"</definedName>
    <definedName name="Excel_BuiltIn_Print_Area_7_3">"#REF!"</definedName>
    <definedName name="Excel_BuiltIn_Print_Titles">"$#REF!.$A$1:$AMJ$9"</definedName>
    <definedName name="ini">'[2] '!#REF!</definedName>
    <definedName name="j" localSheetId="0">#REF!</definedName>
    <definedName name="j">#REF!</definedName>
    <definedName name="k">"$#REF!.$A$1:$B$2408"</definedName>
    <definedName name="matriz">'[2] '!#REF!</definedName>
    <definedName name="MINUS" localSheetId="0">#REF!</definedName>
    <definedName name="MINUS">#REF!</definedName>
    <definedName name="Plan1">"$#REF!.$A$1:$B$2408"</definedName>
    <definedName name="PLUS">#REF!</definedName>
    <definedName name="po">#REF!</definedName>
    <definedName name="REF">'[2] '!$F$464:$F$489</definedName>
    <definedName name="rere" localSheetId="0">#REF!</definedName>
    <definedName name="rere">#REF!</definedName>
    <definedName name="RODAPÉ" localSheetId="0">[2]Relatório!#REF!</definedName>
    <definedName name="RODAPÉ">[2]Relatório!#REF!</definedName>
    <definedName name="rt" localSheetId="0">#REF!</definedName>
    <definedName name="rt">#REF!</definedName>
    <definedName name="S10P1" localSheetId="0">#REF!</definedName>
    <definedName name="S10P1">#REF!</definedName>
    <definedName name="S10P10" localSheetId="0">#REF!</definedName>
    <definedName name="S10P10">#REF!</definedName>
    <definedName name="S10P11">#REF!</definedName>
    <definedName name="S10P12">#REF!</definedName>
    <definedName name="S10P13">#REF!</definedName>
    <definedName name="S10P14">#REF!</definedName>
    <definedName name="S10P15">#REF!</definedName>
    <definedName name="S10P16">#REF!</definedName>
    <definedName name="S10P17">#REF!</definedName>
    <definedName name="S10P18">#REF!</definedName>
    <definedName name="S10P19">#REF!</definedName>
    <definedName name="S10P2">#REF!</definedName>
    <definedName name="S10P20">#REF!</definedName>
    <definedName name="S10P21">#REF!</definedName>
    <definedName name="S10P22">#REF!</definedName>
    <definedName name="S10P23">#REF!</definedName>
    <definedName name="S10P24">#REF!</definedName>
    <definedName name="S10P3">#REF!</definedName>
    <definedName name="S10P4">#REF!</definedName>
    <definedName name="S10P5">#REF!</definedName>
    <definedName name="S10P6">#REF!</definedName>
    <definedName name="S10P7">#REF!</definedName>
    <definedName name="S10P8">#REF!</definedName>
    <definedName name="S10P9">#REF!</definedName>
    <definedName name="S10R1">#REF!</definedName>
    <definedName name="S10R10">#REF!</definedName>
    <definedName name="S10R11">#REF!</definedName>
    <definedName name="S10R12">#REF!</definedName>
    <definedName name="S10R13">#REF!</definedName>
    <definedName name="S10R14">#REF!</definedName>
    <definedName name="S10R15">#REF!</definedName>
    <definedName name="S10R16">#REF!</definedName>
    <definedName name="S10R17">#REF!</definedName>
    <definedName name="S10R18">#REF!</definedName>
    <definedName name="S10R19">#REF!</definedName>
    <definedName name="S10R2">#REF!</definedName>
    <definedName name="S10R20">#REF!</definedName>
    <definedName name="S10R21">#REF!</definedName>
    <definedName name="S10R22">#REF!</definedName>
    <definedName name="S10R23">#REF!</definedName>
    <definedName name="S10R24">#REF!</definedName>
    <definedName name="S10R3">#REF!</definedName>
    <definedName name="S10R4">#REF!</definedName>
    <definedName name="S10R5">#REF!</definedName>
    <definedName name="S10R6">#REF!</definedName>
    <definedName name="S10R7">#REF!</definedName>
    <definedName name="S10R8">#REF!</definedName>
    <definedName name="S10R9">#REF!</definedName>
    <definedName name="S11P1">#REF!</definedName>
    <definedName name="S11P10">#REF!</definedName>
    <definedName name="S11P11">#REF!</definedName>
    <definedName name="S11P12">#REF!</definedName>
    <definedName name="S11P13">#REF!</definedName>
    <definedName name="S11P14">#REF!</definedName>
    <definedName name="S11P15">#REF!</definedName>
    <definedName name="S11P16">#REF!</definedName>
    <definedName name="S11P17">#REF!</definedName>
    <definedName name="S11P18">#REF!</definedName>
    <definedName name="S11P19">#REF!</definedName>
    <definedName name="S11P2">#REF!</definedName>
    <definedName name="S11P20">#REF!</definedName>
    <definedName name="S11P21">#REF!</definedName>
    <definedName name="S11P22">#REF!</definedName>
    <definedName name="S11P23">#REF!</definedName>
    <definedName name="S11P24">#REF!</definedName>
    <definedName name="S11P3">#REF!</definedName>
    <definedName name="S11P4">#REF!</definedName>
    <definedName name="S11P5">#REF!</definedName>
    <definedName name="S11P6">#REF!</definedName>
    <definedName name="S11P7">#REF!</definedName>
    <definedName name="S11P8">#REF!</definedName>
    <definedName name="S11P9">#REF!</definedName>
    <definedName name="S11R1">#REF!</definedName>
    <definedName name="S11R10">#REF!</definedName>
    <definedName name="S11R11">#REF!</definedName>
    <definedName name="S11R12">#REF!</definedName>
    <definedName name="S11R13">#REF!</definedName>
    <definedName name="S11R14">#REF!</definedName>
    <definedName name="S11R15">#REF!</definedName>
    <definedName name="S11R16">#REF!</definedName>
    <definedName name="S11R17">#REF!</definedName>
    <definedName name="S11R18">#REF!</definedName>
    <definedName name="S11R19">#REF!</definedName>
    <definedName name="S11R2">#REF!</definedName>
    <definedName name="S11R20">#REF!</definedName>
    <definedName name="S11R21">#REF!</definedName>
    <definedName name="S11R22">#REF!</definedName>
    <definedName name="S11R23">#REF!</definedName>
    <definedName name="S11R24">#REF!</definedName>
    <definedName name="S11R3">#REF!</definedName>
    <definedName name="S11R4">#REF!</definedName>
    <definedName name="S11R5">#REF!</definedName>
    <definedName name="S11R6">#REF!</definedName>
    <definedName name="S11R7">#REF!</definedName>
    <definedName name="S11R8">#REF!</definedName>
    <definedName name="S11R9">#REF!</definedName>
    <definedName name="S12P1">#REF!</definedName>
    <definedName name="S12P10">#REF!</definedName>
    <definedName name="S12P11">#REF!</definedName>
    <definedName name="S12P12">#REF!</definedName>
    <definedName name="S12P13">#REF!</definedName>
    <definedName name="S12P14">#REF!</definedName>
    <definedName name="S12P15">#REF!</definedName>
    <definedName name="S12P16">#REF!</definedName>
    <definedName name="S12P17">#REF!</definedName>
    <definedName name="S12P18">#REF!</definedName>
    <definedName name="S12P19">#REF!</definedName>
    <definedName name="S12P2">#REF!</definedName>
    <definedName name="S12P20">#REF!</definedName>
    <definedName name="S12P21">#REF!</definedName>
    <definedName name="S12P22">#REF!</definedName>
    <definedName name="S12P23">#REF!</definedName>
    <definedName name="S12P24">#REF!</definedName>
    <definedName name="S12P3">#REF!</definedName>
    <definedName name="S12P4">#REF!</definedName>
    <definedName name="S12P5">#REF!</definedName>
    <definedName name="S12P6">#REF!</definedName>
    <definedName name="S12P7">#REF!</definedName>
    <definedName name="S12P8">#REF!</definedName>
    <definedName name="S12P9">#REF!</definedName>
    <definedName name="S12R1">#REF!</definedName>
    <definedName name="S12R10">#REF!</definedName>
    <definedName name="S12R11">#REF!</definedName>
    <definedName name="S12R12">#REF!</definedName>
    <definedName name="S12R13">#REF!</definedName>
    <definedName name="S12R14">#REF!</definedName>
    <definedName name="S12R15">#REF!</definedName>
    <definedName name="S12R16">#REF!</definedName>
    <definedName name="S12R17">#REF!</definedName>
    <definedName name="S12R18">#REF!</definedName>
    <definedName name="S12R19">#REF!</definedName>
    <definedName name="S12R2">#REF!</definedName>
    <definedName name="S12R20">#REF!</definedName>
    <definedName name="S12R21">#REF!</definedName>
    <definedName name="S12R22">#REF!</definedName>
    <definedName name="S12R23">#REF!</definedName>
    <definedName name="S12R24">#REF!</definedName>
    <definedName name="S12R3">#REF!</definedName>
    <definedName name="S12R4">#REF!</definedName>
    <definedName name="S12R5">#REF!</definedName>
    <definedName name="S12R6">#REF!</definedName>
    <definedName name="S12R7">#REF!</definedName>
    <definedName name="S12R8">#REF!</definedName>
    <definedName name="S12R9">#REF!</definedName>
    <definedName name="S13P1">#REF!</definedName>
    <definedName name="S13P10">#REF!</definedName>
    <definedName name="S13P11">#REF!</definedName>
    <definedName name="S13P12">#REF!</definedName>
    <definedName name="S13P13">#REF!</definedName>
    <definedName name="S13P14">#REF!</definedName>
    <definedName name="S13P15">#REF!</definedName>
    <definedName name="S13P16">#REF!</definedName>
    <definedName name="S13P17">#REF!</definedName>
    <definedName name="S13P18">#REF!</definedName>
    <definedName name="S13P19">#REF!</definedName>
    <definedName name="S13P2">#REF!</definedName>
    <definedName name="S13P20">#REF!</definedName>
    <definedName name="S13P21">#REF!</definedName>
    <definedName name="S13P22">#REF!</definedName>
    <definedName name="S13P23">#REF!</definedName>
    <definedName name="S13P24">#REF!</definedName>
    <definedName name="S13P3">#REF!</definedName>
    <definedName name="S13P4">#REF!</definedName>
    <definedName name="S13P5">#REF!</definedName>
    <definedName name="S13P6">#REF!</definedName>
    <definedName name="S13P7">#REF!</definedName>
    <definedName name="S13P8">#REF!</definedName>
    <definedName name="S13P9">#REF!</definedName>
    <definedName name="S13R1">#REF!</definedName>
    <definedName name="S13R10">#REF!</definedName>
    <definedName name="S13R11">#REF!</definedName>
    <definedName name="S13R12">#REF!</definedName>
    <definedName name="S13R13">#REF!</definedName>
    <definedName name="S13R14">#REF!</definedName>
    <definedName name="S13R15">#REF!</definedName>
    <definedName name="S13R16">#REF!</definedName>
    <definedName name="S13R17">#REF!</definedName>
    <definedName name="S13R18">#REF!</definedName>
    <definedName name="S13R19">#REF!</definedName>
    <definedName name="S13R2">#REF!</definedName>
    <definedName name="S13R20">#REF!</definedName>
    <definedName name="S13R21">#REF!</definedName>
    <definedName name="S13R22">#REF!</definedName>
    <definedName name="S13R23">#REF!</definedName>
    <definedName name="S13R24">#REF!</definedName>
    <definedName name="S13R3">#REF!</definedName>
    <definedName name="S13R4">#REF!</definedName>
    <definedName name="S13R5">#REF!</definedName>
    <definedName name="S13R6">#REF!</definedName>
    <definedName name="S13R7">#REF!</definedName>
    <definedName name="S13R8">#REF!</definedName>
    <definedName name="S13R9">#REF!</definedName>
    <definedName name="S14P1">#REF!</definedName>
    <definedName name="S14P10">#REF!</definedName>
    <definedName name="S14P11">#REF!</definedName>
    <definedName name="S14P12">#REF!</definedName>
    <definedName name="S14P13">#REF!</definedName>
    <definedName name="S14P14">#REF!</definedName>
    <definedName name="S14P15">#REF!</definedName>
    <definedName name="S14P16">#REF!</definedName>
    <definedName name="S14P17">#REF!</definedName>
    <definedName name="S14P18">#REF!</definedName>
    <definedName name="S14P19">#REF!</definedName>
    <definedName name="S14P2">#REF!</definedName>
    <definedName name="S14P20">#REF!</definedName>
    <definedName name="S14P21">#REF!</definedName>
    <definedName name="S14P22">#REF!</definedName>
    <definedName name="S14P23">#REF!</definedName>
    <definedName name="S14P24">#REF!</definedName>
    <definedName name="S14P3">#REF!</definedName>
    <definedName name="S14P4">#REF!</definedName>
    <definedName name="S14P5">#REF!</definedName>
    <definedName name="S14P6">#REF!</definedName>
    <definedName name="S14P7">#REF!</definedName>
    <definedName name="S14P8">#REF!</definedName>
    <definedName name="S14P9">#REF!</definedName>
    <definedName name="S14R1">#REF!</definedName>
    <definedName name="S14R10">#REF!</definedName>
    <definedName name="S14R11">#REF!</definedName>
    <definedName name="S14R12">#REF!</definedName>
    <definedName name="S14R13">#REF!</definedName>
    <definedName name="S14R14">#REF!</definedName>
    <definedName name="S14R15">#REF!</definedName>
    <definedName name="S14R16">#REF!</definedName>
    <definedName name="S14R17">#REF!</definedName>
    <definedName name="S14R18">#REF!</definedName>
    <definedName name="S14R19">#REF!</definedName>
    <definedName name="S14R2">#REF!</definedName>
    <definedName name="S14R20">#REF!</definedName>
    <definedName name="S14R21">#REF!</definedName>
    <definedName name="S14R22">#REF!</definedName>
    <definedName name="S14R23">#REF!</definedName>
    <definedName name="S14R24">#REF!</definedName>
    <definedName name="S14R3">#REF!</definedName>
    <definedName name="S14R4">#REF!</definedName>
    <definedName name="S14R5">#REF!</definedName>
    <definedName name="S14R6">#REF!</definedName>
    <definedName name="S14R7">#REF!</definedName>
    <definedName name="S14R8">#REF!</definedName>
    <definedName name="S14R9">#REF!</definedName>
    <definedName name="S15P1">#REF!</definedName>
    <definedName name="S15P10">#REF!</definedName>
    <definedName name="S15P11">#REF!</definedName>
    <definedName name="S15P12">#REF!</definedName>
    <definedName name="S15P13">#REF!</definedName>
    <definedName name="S15P14">#REF!</definedName>
    <definedName name="S15P15">#REF!</definedName>
    <definedName name="S15P16">#REF!</definedName>
    <definedName name="S15P17">#REF!</definedName>
    <definedName name="S15P18">#REF!</definedName>
    <definedName name="S15P19">#REF!</definedName>
    <definedName name="S15P2">#REF!</definedName>
    <definedName name="S15P20">#REF!</definedName>
    <definedName name="S15P21">#REF!</definedName>
    <definedName name="S15P22">#REF!</definedName>
    <definedName name="S15P23">#REF!</definedName>
    <definedName name="S15P24">#REF!</definedName>
    <definedName name="S15P3">#REF!</definedName>
    <definedName name="S15P4">#REF!</definedName>
    <definedName name="S15P5">#REF!</definedName>
    <definedName name="S15P6">#REF!</definedName>
    <definedName name="S15P7">#REF!</definedName>
    <definedName name="S15P8">#REF!</definedName>
    <definedName name="S15P9">#REF!</definedName>
    <definedName name="S15R1">#REF!</definedName>
    <definedName name="S15R10">#REF!</definedName>
    <definedName name="S15R11">#REF!</definedName>
    <definedName name="S15R12">#REF!</definedName>
    <definedName name="S15R13">#REF!</definedName>
    <definedName name="S15R14">#REF!</definedName>
    <definedName name="S15R15">#REF!</definedName>
    <definedName name="S15R16">#REF!</definedName>
    <definedName name="S15R17">#REF!</definedName>
    <definedName name="S15R18">#REF!</definedName>
    <definedName name="S15R19">#REF!</definedName>
    <definedName name="S15R2">#REF!</definedName>
    <definedName name="S15R20">#REF!</definedName>
    <definedName name="S15R21">#REF!</definedName>
    <definedName name="S15R22">#REF!</definedName>
    <definedName name="S15R23">#REF!</definedName>
    <definedName name="S15R24">#REF!</definedName>
    <definedName name="S15R3">#REF!</definedName>
    <definedName name="S15R4">#REF!</definedName>
    <definedName name="S15R5">#REF!</definedName>
    <definedName name="S15R6">#REF!</definedName>
    <definedName name="S15R7">#REF!</definedName>
    <definedName name="S15R8">#REF!</definedName>
    <definedName name="S15R9">#REF!</definedName>
    <definedName name="S16P1">#REF!</definedName>
    <definedName name="S16P10">#REF!</definedName>
    <definedName name="S16P11">#REF!</definedName>
    <definedName name="S16P12">#REF!</definedName>
    <definedName name="S16P13">#REF!</definedName>
    <definedName name="S16P14">#REF!</definedName>
    <definedName name="S16P15">#REF!</definedName>
    <definedName name="S16P16">#REF!</definedName>
    <definedName name="S16P17">#REF!</definedName>
    <definedName name="S16P18">#REF!</definedName>
    <definedName name="S16P19">#REF!</definedName>
    <definedName name="S16P2">#REF!</definedName>
    <definedName name="S16P20">#REF!</definedName>
    <definedName name="S16P21">#REF!</definedName>
    <definedName name="S16P22">#REF!</definedName>
    <definedName name="S16P23">#REF!</definedName>
    <definedName name="S16P24">#REF!</definedName>
    <definedName name="S16P3">#REF!</definedName>
    <definedName name="S16P4">#REF!</definedName>
    <definedName name="S16P5">#REF!</definedName>
    <definedName name="S16P6">#REF!</definedName>
    <definedName name="S16P7">#REF!</definedName>
    <definedName name="S16P8">#REF!</definedName>
    <definedName name="S16P9">#REF!</definedName>
    <definedName name="S16R1">#REF!</definedName>
    <definedName name="S16R10">#REF!</definedName>
    <definedName name="S16R11">#REF!</definedName>
    <definedName name="S16R12">#REF!</definedName>
    <definedName name="S16R13">#REF!</definedName>
    <definedName name="S16R14">#REF!</definedName>
    <definedName name="S16R15">#REF!</definedName>
    <definedName name="S16R16">#REF!</definedName>
    <definedName name="S16R17">#REF!</definedName>
    <definedName name="S16R18">#REF!</definedName>
    <definedName name="S16R19">#REF!</definedName>
    <definedName name="S16R2">#REF!</definedName>
    <definedName name="S16R20">#REF!</definedName>
    <definedName name="S16R21">#REF!</definedName>
    <definedName name="S16R22">#REF!</definedName>
    <definedName name="S16R23">#REF!</definedName>
    <definedName name="S16R24">#REF!</definedName>
    <definedName name="S16R3">#REF!</definedName>
    <definedName name="S16R4">#REF!</definedName>
    <definedName name="S16R5">#REF!</definedName>
    <definedName name="S16R6">#REF!</definedName>
    <definedName name="S16R7">#REF!</definedName>
    <definedName name="S16R8">#REF!</definedName>
    <definedName name="S16R9">#REF!</definedName>
    <definedName name="S17P1">#REF!</definedName>
    <definedName name="S17P10">#REF!</definedName>
    <definedName name="S17P11">#REF!</definedName>
    <definedName name="S17P12">#REF!</definedName>
    <definedName name="S17P13">#REF!</definedName>
    <definedName name="S17P14">#REF!</definedName>
    <definedName name="S17P15">#REF!</definedName>
    <definedName name="S17P16">#REF!</definedName>
    <definedName name="S17P17">#REF!</definedName>
    <definedName name="S17P18">#REF!</definedName>
    <definedName name="S17P19">#REF!</definedName>
    <definedName name="S17P2">#REF!</definedName>
    <definedName name="S17P20">#REF!</definedName>
    <definedName name="S17P21">#REF!</definedName>
    <definedName name="S17P22">#REF!</definedName>
    <definedName name="S17P23">#REF!</definedName>
    <definedName name="S17P24">#REF!</definedName>
    <definedName name="S17P3">#REF!</definedName>
    <definedName name="S17P4">#REF!</definedName>
    <definedName name="S17P5">#REF!</definedName>
    <definedName name="S17P6">#REF!</definedName>
    <definedName name="S17P7">#REF!</definedName>
    <definedName name="S17P8">#REF!</definedName>
    <definedName name="S17P9">#REF!</definedName>
    <definedName name="S17R1">#REF!</definedName>
    <definedName name="S17R10">#REF!</definedName>
    <definedName name="S17R11">#REF!</definedName>
    <definedName name="S17R12">#REF!</definedName>
    <definedName name="S17R13">#REF!</definedName>
    <definedName name="S17R14">#REF!</definedName>
    <definedName name="S17R15">#REF!</definedName>
    <definedName name="S17R16">#REF!</definedName>
    <definedName name="S17R17">#REF!</definedName>
    <definedName name="S17R18">#REF!</definedName>
    <definedName name="S17R19">#REF!</definedName>
    <definedName name="S17R2">#REF!</definedName>
    <definedName name="S17R20">#REF!</definedName>
    <definedName name="S17R21">#REF!</definedName>
    <definedName name="S17R22">#REF!</definedName>
    <definedName name="S17R23">#REF!</definedName>
    <definedName name="S17R24">#REF!</definedName>
    <definedName name="S17R3">#REF!</definedName>
    <definedName name="S17R4">#REF!</definedName>
    <definedName name="S17R5">#REF!</definedName>
    <definedName name="S17R6">#REF!</definedName>
    <definedName name="S17R7">#REF!</definedName>
    <definedName name="S17R8">#REF!</definedName>
    <definedName name="S17R9">#REF!</definedName>
    <definedName name="S18P1">#REF!</definedName>
    <definedName name="S18P10">#REF!</definedName>
    <definedName name="S18P11">#REF!</definedName>
    <definedName name="S18P12">#REF!</definedName>
    <definedName name="S18P13">#REF!</definedName>
    <definedName name="S18P14">#REF!</definedName>
    <definedName name="S18P15">#REF!</definedName>
    <definedName name="S18P16">#REF!</definedName>
    <definedName name="S18P17">#REF!</definedName>
    <definedName name="S18P18">#REF!</definedName>
    <definedName name="S18P19">#REF!</definedName>
    <definedName name="S18P2">#REF!</definedName>
    <definedName name="S18P20">#REF!</definedName>
    <definedName name="S18P21">#REF!</definedName>
    <definedName name="S18P22">#REF!</definedName>
    <definedName name="S18P23">#REF!</definedName>
    <definedName name="S18P24">#REF!</definedName>
    <definedName name="S18P3">#REF!</definedName>
    <definedName name="S18P4">#REF!</definedName>
    <definedName name="S18P5">#REF!</definedName>
    <definedName name="S18P6">#REF!</definedName>
    <definedName name="S18P7">#REF!</definedName>
    <definedName name="S18P8">#REF!</definedName>
    <definedName name="S18P9">#REF!</definedName>
    <definedName name="S18R1">#REF!</definedName>
    <definedName name="S18R10">#REF!</definedName>
    <definedName name="S18R11">#REF!</definedName>
    <definedName name="S18R12">#REF!</definedName>
    <definedName name="S18R13">#REF!</definedName>
    <definedName name="S18R14">#REF!</definedName>
    <definedName name="S18R15">#REF!</definedName>
    <definedName name="S18R16">#REF!</definedName>
    <definedName name="S18R17">#REF!</definedName>
    <definedName name="S18R18">#REF!</definedName>
    <definedName name="S18R19">#REF!</definedName>
    <definedName name="S18R2">#REF!</definedName>
    <definedName name="S18R20">#REF!</definedName>
    <definedName name="S18R21">#REF!</definedName>
    <definedName name="S18R22">#REF!</definedName>
    <definedName name="S18R23">#REF!</definedName>
    <definedName name="S18R24">#REF!</definedName>
    <definedName name="S18R3">#REF!</definedName>
    <definedName name="S18R4">#REF!</definedName>
    <definedName name="S18R5">#REF!</definedName>
    <definedName name="S18R6">#REF!</definedName>
    <definedName name="S18R7">#REF!</definedName>
    <definedName name="S18R8">#REF!</definedName>
    <definedName name="S18R9">#REF!</definedName>
    <definedName name="S19P1">#REF!</definedName>
    <definedName name="S19P10">#REF!</definedName>
    <definedName name="S19P11">#REF!</definedName>
    <definedName name="S19P12">#REF!</definedName>
    <definedName name="S19P13">#REF!</definedName>
    <definedName name="S19P14">#REF!</definedName>
    <definedName name="S19P15">#REF!</definedName>
    <definedName name="S19P16">#REF!</definedName>
    <definedName name="S19P17">#REF!</definedName>
    <definedName name="S19P18">#REF!</definedName>
    <definedName name="S19P19">#REF!</definedName>
    <definedName name="S19P2">#REF!</definedName>
    <definedName name="S19P20">#REF!</definedName>
    <definedName name="S19P21">#REF!</definedName>
    <definedName name="S19P22">#REF!</definedName>
    <definedName name="S19P23">#REF!</definedName>
    <definedName name="S19P24">#REF!</definedName>
    <definedName name="S19P3">#REF!</definedName>
    <definedName name="S19P4">#REF!</definedName>
    <definedName name="S19P5">#REF!</definedName>
    <definedName name="S19P6">#REF!</definedName>
    <definedName name="S19P7">#REF!</definedName>
    <definedName name="S19P8">#REF!</definedName>
    <definedName name="S19P9">#REF!</definedName>
    <definedName name="S19R1">#REF!</definedName>
    <definedName name="S19R10">#REF!</definedName>
    <definedName name="S19R11">#REF!</definedName>
    <definedName name="S19R12">#REF!</definedName>
    <definedName name="S19R13">#REF!</definedName>
    <definedName name="S19R14">#REF!</definedName>
    <definedName name="S19R15">#REF!</definedName>
    <definedName name="S19R16">#REF!</definedName>
    <definedName name="S19R17">#REF!</definedName>
    <definedName name="S19R18">#REF!</definedName>
    <definedName name="S19R19">#REF!</definedName>
    <definedName name="S19R2">#REF!</definedName>
    <definedName name="S19R20">#REF!</definedName>
    <definedName name="S19R21">#REF!</definedName>
    <definedName name="S19R22">#REF!</definedName>
    <definedName name="S19R23">#REF!</definedName>
    <definedName name="S19R24">#REF!</definedName>
    <definedName name="S19R3">#REF!</definedName>
    <definedName name="S19R4">#REF!</definedName>
    <definedName name="S19R5">#REF!</definedName>
    <definedName name="S19R6">#REF!</definedName>
    <definedName name="S19R7">#REF!</definedName>
    <definedName name="S19R8">#REF!</definedName>
    <definedName name="S19R9">#REF!</definedName>
    <definedName name="S1P1">#REF!</definedName>
    <definedName name="S1P10">#REF!</definedName>
    <definedName name="S1P11">#REF!</definedName>
    <definedName name="S1P12">#REF!</definedName>
    <definedName name="S1P13">#REF!</definedName>
    <definedName name="S1P14">#REF!</definedName>
    <definedName name="S1P15">#REF!</definedName>
    <definedName name="S1P16">#REF!</definedName>
    <definedName name="S1P17">#REF!</definedName>
    <definedName name="S1P18">#REF!</definedName>
    <definedName name="S1P19">#REF!</definedName>
    <definedName name="S1P2">#REF!</definedName>
    <definedName name="S1P20">#REF!</definedName>
    <definedName name="S1P21">#REF!</definedName>
    <definedName name="S1P22">#REF!</definedName>
    <definedName name="S1P23">#REF!</definedName>
    <definedName name="S1P24">#REF!</definedName>
    <definedName name="S1P3">#REF!</definedName>
    <definedName name="S1P4">#REF!</definedName>
    <definedName name="S1P5">#REF!</definedName>
    <definedName name="S1P6">#REF!</definedName>
    <definedName name="S1P7">#REF!</definedName>
    <definedName name="S1P8">#REF!</definedName>
    <definedName name="S1P9">#REF!</definedName>
    <definedName name="S1R1">#REF!</definedName>
    <definedName name="S1R10">#REF!</definedName>
    <definedName name="S1R11">#REF!</definedName>
    <definedName name="S1R12">#REF!</definedName>
    <definedName name="S1R13">#REF!</definedName>
    <definedName name="S1R14">#REF!</definedName>
    <definedName name="S1R15">#REF!</definedName>
    <definedName name="S1R16">#REF!</definedName>
    <definedName name="S1R17">#REF!</definedName>
    <definedName name="S1R18">#REF!</definedName>
    <definedName name="S1R19">#REF!</definedName>
    <definedName name="S1R2">#REF!</definedName>
    <definedName name="S1R20">#REF!</definedName>
    <definedName name="S1R21">#REF!</definedName>
    <definedName name="S1R22">#REF!</definedName>
    <definedName name="S1R23">#REF!</definedName>
    <definedName name="S1R24">#REF!</definedName>
    <definedName name="S1R3">#REF!</definedName>
    <definedName name="S1R4">#REF!</definedName>
    <definedName name="S1R5">#REF!</definedName>
    <definedName name="S1R6">#REF!</definedName>
    <definedName name="S1R7">#REF!</definedName>
    <definedName name="S1R8">#REF!</definedName>
    <definedName name="S1R9">#REF!</definedName>
    <definedName name="S20P1">#REF!</definedName>
    <definedName name="S20P10">#REF!</definedName>
    <definedName name="S20P11">#REF!</definedName>
    <definedName name="S20P12">#REF!</definedName>
    <definedName name="S20P13">#REF!</definedName>
    <definedName name="S20P14">#REF!</definedName>
    <definedName name="S20P15">#REF!</definedName>
    <definedName name="S20P16">#REF!</definedName>
    <definedName name="S20P17">#REF!</definedName>
    <definedName name="S20P18">#REF!</definedName>
    <definedName name="S20P19">#REF!</definedName>
    <definedName name="S20P2">#REF!</definedName>
    <definedName name="S20P20">#REF!</definedName>
    <definedName name="S20P21">#REF!</definedName>
    <definedName name="S20P22">#REF!</definedName>
    <definedName name="S20P23">#REF!</definedName>
    <definedName name="S20P24">#REF!</definedName>
    <definedName name="S20P3">#REF!</definedName>
    <definedName name="S20P4">#REF!</definedName>
    <definedName name="S20P5">#REF!</definedName>
    <definedName name="S20P6">#REF!</definedName>
    <definedName name="S20P7">#REF!</definedName>
    <definedName name="S20P8">#REF!</definedName>
    <definedName name="S20P9">#REF!</definedName>
    <definedName name="S20R1">#REF!</definedName>
    <definedName name="S20R10">#REF!</definedName>
    <definedName name="S20R11">#REF!</definedName>
    <definedName name="S20R12">#REF!</definedName>
    <definedName name="S20R13">#REF!</definedName>
    <definedName name="S20R14">#REF!</definedName>
    <definedName name="S20R15">#REF!</definedName>
    <definedName name="S20R16">#REF!</definedName>
    <definedName name="S20R17">#REF!</definedName>
    <definedName name="S20R18">#REF!</definedName>
    <definedName name="S20R19">#REF!</definedName>
    <definedName name="S20R2">#REF!</definedName>
    <definedName name="S20R20">#REF!</definedName>
    <definedName name="S20R21">#REF!</definedName>
    <definedName name="S20R22">#REF!</definedName>
    <definedName name="S20R23">#REF!</definedName>
    <definedName name="S20R24">#REF!</definedName>
    <definedName name="S20R3">#REF!</definedName>
    <definedName name="S20R4">#REF!</definedName>
    <definedName name="S20R5">#REF!</definedName>
    <definedName name="S20R6">#REF!</definedName>
    <definedName name="S20R7">#REF!</definedName>
    <definedName name="S20R8">#REF!</definedName>
    <definedName name="S20R9">#REF!</definedName>
    <definedName name="S21P1">#REF!</definedName>
    <definedName name="S21P10">#REF!</definedName>
    <definedName name="S21P11">#REF!</definedName>
    <definedName name="S21P12">#REF!</definedName>
    <definedName name="S21P13">#REF!</definedName>
    <definedName name="S21P14">#REF!</definedName>
    <definedName name="S21P15">#REF!</definedName>
    <definedName name="S21P16">#REF!</definedName>
    <definedName name="S21P17">#REF!</definedName>
    <definedName name="S21P18">#REF!</definedName>
    <definedName name="S21P19">#REF!</definedName>
    <definedName name="S21P2">#REF!</definedName>
    <definedName name="S21P20">#REF!</definedName>
    <definedName name="S21P21">#REF!</definedName>
    <definedName name="S21P22">#REF!</definedName>
    <definedName name="S21P23">#REF!</definedName>
    <definedName name="S21P24">#REF!</definedName>
    <definedName name="S21P3">#REF!</definedName>
    <definedName name="S21P4">#REF!</definedName>
    <definedName name="S21P5">#REF!</definedName>
    <definedName name="S21P6">#REF!</definedName>
    <definedName name="S21P7">#REF!</definedName>
    <definedName name="S21P8">#REF!</definedName>
    <definedName name="S21P9">#REF!</definedName>
    <definedName name="S21R1">#REF!</definedName>
    <definedName name="S21R10">#REF!</definedName>
    <definedName name="S21R11">#REF!</definedName>
    <definedName name="S21R12">#REF!</definedName>
    <definedName name="S21R13">#REF!</definedName>
    <definedName name="S21R14">#REF!</definedName>
    <definedName name="S21R15">#REF!</definedName>
    <definedName name="S21R16">#REF!</definedName>
    <definedName name="S21R17">#REF!</definedName>
    <definedName name="S21R18">#REF!</definedName>
    <definedName name="S21R19">#REF!</definedName>
    <definedName name="S21R2">#REF!</definedName>
    <definedName name="S21R20">#REF!</definedName>
    <definedName name="S21R21">#REF!</definedName>
    <definedName name="S21R22">#REF!</definedName>
    <definedName name="S21R23">#REF!</definedName>
    <definedName name="S21R24">#REF!</definedName>
    <definedName name="S21R3">#REF!</definedName>
    <definedName name="S21R4">#REF!</definedName>
    <definedName name="S21R5">#REF!</definedName>
    <definedName name="S21R6">#REF!</definedName>
    <definedName name="S21R7">#REF!</definedName>
    <definedName name="S21R8">#REF!</definedName>
    <definedName name="S21R9">#REF!</definedName>
    <definedName name="S22P1">#REF!</definedName>
    <definedName name="S22P10">#REF!</definedName>
    <definedName name="S22P11">#REF!</definedName>
    <definedName name="S22P12">#REF!</definedName>
    <definedName name="S22P13">#REF!</definedName>
    <definedName name="S22P14">#REF!</definedName>
    <definedName name="S22P15">#REF!</definedName>
    <definedName name="S22P16">#REF!</definedName>
    <definedName name="S22P17">#REF!</definedName>
    <definedName name="S22P18">#REF!</definedName>
    <definedName name="S22P19">#REF!</definedName>
    <definedName name="S22P2">#REF!</definedName>
    <definedName name="S22P20">#REF!</definedName>
    <definedName name="S22P21">#REF!</definedName>
    <definedName name="S22P22">#REF!</definedName>
    <definedName name="S22P23">#REF!</definedName>
    <definedName name="S22P24">#REF!</definedName>
    <definedName name="S22P3">#REF!</definedName>
    <definedName name="S22P4">#REF!</definedName>
    <definedName name="S22P5">#REF!</definedName>
    <definedName name="S22P6">#REF!</definedName>
    <definedName name="S22P7">#REF!</definedName>
    <definedName name="S22P8">#REF!</definedName>
    <definedName name="S22P9">#REF!</definedName>
    <definedName name="S22R1">#REF!</definedName>
    <definedName name="S22R10">#REF!</definedName>
    <definedName name="S22R11">#REF!</definedName>
    <definedName name="S22R12">#REF!</definedName>
    <definedName name="S22R13">#REF!</definedName>
    <definedName name="S22R14">#REF!</definedName>
    <definedName name="S22R15">#REF!</definedName>
    <definedName name="S22R16">#REF!</definedName>
    <definedName name="S22R17">#REF!</definedName>
    <definedName name="S22R18">#REF!</definedName>
    <definedName name="S22R19">#REF!</definedName>
    <definedName name="S22R2">#REF!</definedName>
    <definedName name="S22R20">#REF!</definedName>
    <definedName name="S22R21">#REF!</definedName>
    <definedName name="S22R22">#REF!</definedName>
    <definedName name="S22R23">#REF!</definedName>
    <definedName name="S22R24">#REF!</definedName>
    <definedName name="S22R3">#REF!</definedName>
    <definedName name="S22R4">#REF!</definedName>
    <definedName name="S22R5">#REF!</definedName>
    <definedName name="S22R6">#REF!</definedName>
    <definedName name="S22R7">#REF!</definedName>
    <definedName name="S22R8">#REF!</definedName>
    <definedName name="S22R9">#REF!</definedName>
    <definedName name="S23P1">#REF!</definedName>
    <definedName name="S23P10">#REF!</definedName>
    <definedName name="S23P11">#REF!</definedName>
    <definedName name="S23P12">#REF!</definedName>
    <definedName name="S23P13">#REF!</definedName>
    <definedName name="S23P14">#REF!</definedName>
    <definedName name="S23P15">#REF!</definedName>
    <definedName name="S23P16">#REF!</definedName>
    <definedName name="S23P17">#REF!</definedName>
    <definedName name="S23P18">#REF!</definedName>
    <definedName name="S23P19">#REF!</definedName>
    <definedName name="S23P2">#REF!</definedName>
    <definedName name="S23P20">#REF!</definedName>
    <definedName name="S23P21">#REF!</definedName>
    <definedName name="S23P22">#REF!</definedName>
    <definedName name="S23P23">#REF!</definedName>
    <definedName name="S23P24">#REF!</definedName>
    <definedName name="S23P3">#REF!</definedName>
    <definedName name="S23P4">#REF!</definedName>
    <definedName name="S23P5">#REF!</definedName>
    <definedName name="S23P6">#REF!</definedName>
    <definedName name="S23P7">#REF!</definedName>
    <definedName name="S23P8">#REF!</definedName>
    <definedName name="S23P9">#REF!</definedName>
    <definedName name="S23R1">#REF!</definedName>
    <definedName name="S23R10">#REF!</definedName>
    <definedName name="S23R11">#REF!</definedName>
    <definedName name="S23R12">#REF!</definedName>
    <definedName name="S23R13">#REF!</definedName>
    <definedName name="S23R14">#REF!</definedName>
    <definedName name="S23R15">#REF!</definedName>
    <definedName name="S23R16">#REF!</definedName>
    <definedName name="S23R17">#REF!</definedName>
    <definedName name="S23R18">#REF!</definedName>
    <definedName name="S23R19">#REF!</definedName>
    <definedName name="S23R2">#REF!</definedName>
    <definedName name="S23R20">#REF!</definedName>
    <definedName name="S23R21">#REF!</definedName>
    <definedName name="S23R22">#REF!</definedName>
    <definedName name="S23R23">#REF!</definedName>
    <definedName name="S23R24">#REF!</definedName>
    <definedName name="S23R3">#REF!</definedName>
    <definedName name="S23R4">#REF!</definedName>
    <definedName name="S23R5">#REF!</definedName>
    <definedName name="S23R6">#REF!</definedName>
    <definedName name="S23R7">#REF!</definedName>
    <definedName name="S23R8">#REF!</definedName>
    <definedName name="S23R9">#REF!</definedName>
    <definedName name="S24P1">#REF!</definedName>
    <definedName name="S24P10">#REF!</definedName>
    <definedName name="S24P11">#REF!</definedName>
    <definedName name="S24P12">#REF!</definedName>
    <definedName name="S24P13">#REF!</definedName>
    <definedName name="S24P14">#REF!</definedName>
    <definedName name="S24P15">#REF!</definedName>
    <definedName name="S24P16">#REF!</definedName>
    <definedName name="S24P17">#REF!</definedName>
    <definedName name="S24P18">#REF!</definedName>
    <definedName name="S24P19">#REF!</definedName>
    <definedName name="S24P2">#REF!</definedName>
    <definedName name="S24P20">#REF!</definedName>
    <definedName name="S24P21">#REF!</definedName>
    <definedName name="S24P22">#REF!</definedName>
    <definedName name="S24P23">#REF!</definedName>
    <definedName name="S24P24">#REF!</definedName>
    <definedName name="S24P3">#REF!</definedName>
    <definedName name="S24P4">#REF!</definedName>
    <definedName name="S24P5">#REF!</definedName>
    <definedName name="S24P6">#REF!</definedName>
    <definedName name="S24P7">#REF!</definedName>
    <definedName name="S24P8">#REF!</definedName>
    <definedName name="S24P9">#REF!</definedName>
    <definedName name="S24R1">#REF!</definedName>
    <definedName name="S24R10">#REF!</definedName>
    <definedName name="S24R11">#REF!</definedName>
    <definedName name="S24R12">#REF!</definedName>
    <definedName name="S24R13">#REF!</definedName>
    <definedName name="S24R14">#REF!</definedName>
    <definedName name="S24R15">#REF!</definedName>
    <definedName name="S24R16">#REF!</definedName>
    <definedName name="S24R17">#REF!</definedName>
    <definedName name="S24R18">#REF!</definedName>
    <definedName name="S24R19">#REF!</definedName>
    <definedName name="S24R2">#REF!</definedName>
    <definedName name="S24R20">#REF!</definedName>
    <definedName name="S24R21">#REF!</definedName>
    <definedName name="S24R22">#REF!</definedName>
    <definedName name="S24R23">#REF!</definedName>
    <definedName name="S24R24">#REF!</definedName>
    <definedName name="S24R3">#REF!</definedName>
    <definedName name="S24R4">#REF!</definedName>
    <definedName name="S24R5">#REF!</definedName>
    <definedName name="S24R6">#REF!</definedName>
    <definedName name="S24R7">#REF!</definedName>
    <definedName name="S24R8">#REF!</definedName>
    <definedName name="S24R9">#REF!</definedName>
    <definedName name="S25P1">#REF!</definedName>
    <definedName name="S25P10">#REF!</definedName>
    <definedName name="S25P11">#REF!</definedName>
    <definedName name="S25P12">#REF!</definedName>
    <definedName name="S25P13">#REF!</definedName>
    <definedName name="S25P14">#REF!</definedName>
    <definedName name="S25P15">#REF!</definedName>
    <definedName name="S25P16">#REF!</definedName>
    <definedName name="S25P17">#REF!</definedName>
    <definedName name="S25P18">#REF!</definedName>
    <definedName name="S25P19">#REF!</definedName>
    <definedName name="S25P2">#REF!</definedName>
    <definedName name="S25P20">#REF!</definedName>
    <definedName name="S25P21">#REF!</definedName>
    <definedName name="S25P22">#REF!</definedName>
    <definedName name="S25P23">#REF!</definedName>
    <definedName name="S25P24">#REF!</definedName>
    <definedName name="S25P3">#REF!</definedName>
    <definedName name="S25P4">#REF!</definedName>
    <definedName name="S25P5">#REF!</definedName>
    <definedName name="S25P6">#REF!</definedName>
    <definedName name="S25P7">#REF!</definedName>
    <definedName name="S25P8">#REF!</definedName>
    <definedName name="S25P9">#REF!</definedName>
    <definedName name="S25R1">#REF!</definedName>
    <definedName name="S25R10">#REF!</definedName>
    <definedName name="S25R11">#REF!</definedName>
    <definedName name="S25R12">#REF!</definedName>
    <definedName name="S25R13">#REF!</definedName>
    <definedName name="S25R14">#REF!</definedName>
    <definedName name="S25R15">#REF!</definedName>
    <definedName name="S25R16">#REF!</definedName>
    <definedName name="S25R17">#REF!</definedName>
    <definedName name="S25R18">#REF!</definedName>
    <definedName name="S25R19">#REF!</definedName>
    <definedName name="S25R2">#REF!</definedName>
    <definedName name="S25R20">#REF!</definedName>
    <definedName name="S25R21">#REF!</definedName>
    <definedName name="S25R22">#REF!</definedName>
    <definedName name="S25R23">#REF!</definedName>
    <definedName name="S25R24">#REF!</definedName>
    <definedName name="S25R3">#REF!</definedName>
    <definedName name="S25R4">#REF!</definedName>
    <definedName name="S25R5">#REF!</definedName>
    <definedName name="S25R6">#REF!</definedName>
    <definedName name="S25R7">#REF!</definedName>
    <definedName name="S25R8">#REF!</definedName>
    <definedName name="S25R9">#REF!</definedName>
    <definedName name="S26P1">#REF!</definedName>
    <definedName name="S26P10">#REF!</definedName>
    <definedName name="S26P11">#REF!</definedName>
    <definedName name="S26P12">#REF!</definedName>
    <definedName name="S26P13">#REF!</definedName>
    <definedName name="S26P14">#REF!</definedName>
    <definedName name="S26P15">#REF!</definedName>
    <definedName name="S26P16">#REF!</definedName>
    <definedName name="S26P17">#REF!</definedName>
    <definedName name="S26P18">#REF!</definedName>
    <definedName name="S26P19">#REF!</definedName>
    <definedName name="S26P2">#REF!</definedName>
    <definedName name="S26P20">#REF!</definedName>
    <definedName name="S26P21">#REF!</definedName>
    <definedName name="S26P22">#REF!</definedName>
    <definedName name="S26P23">#REF!</definedName>
    <definedName name="S26P24">#REF!</definedName>
    <definedName name="S26P3">#REF!</definedName>
    <definedName name="S26P4">#REF!</definedName>
    <definedName name="S26P5">#REF!</definedName>
    <definedName name="S26P6">#REF!</definedName>
    <definedName name="S26P7">#REF!</definedName>
    <definedName name="S26P8">#REF!</definedName>
    <definedName name="S26P9">#REF!</definedName>
    <definedName name="S26R1">#REF!</definedName>
    <definedName name="S26R10">#REF!</definedName>
    <definedName name="S26R11">#REF!</definedName>
    <definedName name="S26R12">#REF!</definedName>
    <definedName name="S26R13">#REF!</definedName>
    <definedName name="S26R14">#REF!</definedName>
    <definedName name="S26R15">#REF!</definedName>
    <definedName name="S26R16">#REF!</definedName>
    <definedName name="S26R17">#REF!</definedName>
    <definedName name="S26R18">#REF!</definedName>
    <definedName name="S26R19">#REF!</definedName>
    <definedName name="S26R2">#REF!</definedName>
    <definedName name="S26R20">#REF!</definedName>
    <definedName name="S26R21">#REF!</definedName>
    <definedName name="S26R22">#REF!</definedName>
    <definedName name="S26R23">#REF!</definedName>
    <definedName name="S26R24">#REF!</definedName>
    <definedName name="S26R3">#REF!</definedName>
    <definedName name="S26R4">#REF!</definedName>
    <definedName name="S26R5">#REF!</definedName>
    <definedName name="S26R6">#REF!</definedName>
    <definedName name="S26R7">#REF!</definedName>
    <definedName name="S26R8">#REF!</definedName>
    <definedName name="S26R9">#REF!</definedName>
    <definedName name="S27P1">#REF!</definedName>
    <definedName name="S27P10">#REF!</definedName>
    <definedName name="S27P11">#REF!</definedName>
    <definedName name="S27P12">#REF!</definedName>
    <definedName name="S27P13">#REF!</definedName>
    <definedName name="S27P14">#REF!</definedName>
    <definedName name="S27P15">#REF!</definedName>
    <definedName name="S27P16">#REF!</definedName>
    <definedName name="S27P17">#REF!</definedName>
    <definedName name="S27P18">#REF!</definedName>
    <definedName name="S27P19">#REF!</definedName>
    <definedName name="S27P2">#REF!</definedName>
    <definedName name="S27P20">#REF!</definedName>
    <definedName name="S27P21">#REF!</definedName>
    <definedName name="S27P22">#REF!</definedName>
    <definedName name="S27P23">#REF!</definedName>
    <definedName name="S27P24">#REF!</definedName>
    <definedName name="S27P3">#REF!</definedName>
    <definedName name="S27P4">#REF!</definedName>
    <definedName name="S27P5">#REF!</definedName>
    <definedName name="S27P6">#REF!</definedName>
    <definedName name="S27P7">#REF!</definedName>
    <definedName name="S27P8">#REF!</definedName>
    <definedName name="S27P9">#REF!</definedName>
    <definedName name="S27R1">#REF!</definedName>
    <definedName name="S27R10">#REF!</definedName>
    <definedName name="S27R11">#REF!</definedName>
    <definedName name="S27R12">#REF!</definedName>
    <definedName name="S27R13">#REF!</definedName>
    <definedName name="S27R14">#REF!</definedName>
    <definedName name="S27R15">#REF!</definedName>
    <definedName name="S27R16">#REF!</definedName>
    <definedName name="S27R17">#REF!</definedName>
    <definedName name="S27R18">#REF!</definedName>
    <definedName name="S27R19">#REF!</definedName>
    <definedName name="S27R2">#REF!</definedName>
    <definedName name="S27R20">#REF!</definedName>
    <definedName name="S27R21">#REF!</definedName>
    <definedName name="S27R22">#REF!</definedName>
    <definedName name="S27R23">#REF!</definedName>
    <definedName name="S27R24">#REF!</definedName>
    <definedName name="S27R3">#REF!</definedName>
    <definedName name="S27R4">#REF!</definedName>
    <definedName name="S27R5">#REF!</definedName>
    <definedName name="S27R6">#REF!</definedName>
    <definedName name="S27R7">#REF!</definedName>
    <definedName name="S27R8">#REF!</definedName>
    <definedName name="S27R9">#REF!</definedName>
    <definedName name="S28P1">#REF!</definedName>
    <definedName name="S28P10">#REF!</definedName>
    <definedName name="S28P11">#REF!</definedName>
    <definedName name="S28P12">#REF!</definedName>
    <definedName name="S28P13">#REF!</definedName>
    <definedName name="S28P14">#REF!</definedName>
    <definedName name="S28P15">#REF!</definedName>
    <definedName name="S28P16">#REF!</definedName>
    <definedName name="S28P17">#REF!</definedName>
    <definedName name="S28P18">#REF!</definedName>
    <definedName name="S28P19">#REF!</definedName>
    <definedName name="S28P2">#REF!</definedName>
    <definedName name="S28P20">#REF!</definedName>
    <definedName name="S28P21">#REF!</definedName>
    <definedName name="S28P22">#REF!</definedName>
    <definedName name="S28P23">#REF!</definedName>
    <definedName name="S28P24">#REF!</definedName>
    <definedName name="S28P3">#REF!</definedName>
    <definedName name="S28P4">#REF!</definedName>
    <definedName name="S28P5">#REF!</definedName>
    <definedName name="S28P6">#REF!</definedName>
    <definedName name="S28P7">#REF!</definedName>
    <definedName name="S28P8">#REF!</definedName>
    <definedName name="S28P9">#REF!</definedName>
    <definedName name="S28R1">#REF!</definedName>
    <definedName name="S28R10">#REF!</definedName>
    <definedName name="S28R11">#REF!</definedName>
    <definedName name="S28R12">#REF!</definedName>
    <definedName name="S28R13">#REF!</definedName>
    <definedName name="S28R14">#REF!</definedName>
    <definedName name="S28R15">#REF!</definedName>
    <definedName name="S28R16">#REF!</definedName>
    <definedName name="S28R17">#REF!</definedName>
    <definedName name="S28R18">#REF!</definedName>
    <definedName name="S28R19">#REF!</definedName>
    <definedName name="S28R2">#REF!</definedName>
    <definedName name="S28R20">#REF!</definedName>
    <definedName name="S28R21">#REF!</definedName>
    <definedName name="S28R22">#REF!</definedName>
    <definedName name="S28R23">#REF!</definedName>
    <definedName name="S28R24">#REF!</definedName>
    <definedName name="S28R3">#REF!</definedName>
    <definedName name="S28R4">#REF!</definedName>
    <definedName name="S28R5">#REF!</definedName>
    <definedName name="S28R6">#REF!</definedName>
    <definedName name="S28R7">#REF!</definedName>
    <definedName name="S28R8">#REF!</definedName>
    <definedName name="S28R9">#REF!</definedName>
    <definedName name="S29P1">#REF!</definedName>
    <definedName name="S29P10">#REF!</definedName>
    <definedName name="S29P11">#REF!</definedName>
    <definedName name="S29P12">#REF!</definedName>
    <definedName name="S29P13">#REF!</definedName>
    <definedName name="S29P14">#REF!</definedName>
    <definedName name="S29P15">#REF!</definedName>
    <definedName name="S29P16">#REF!</definedName>
    <definedName name="S29P17">#REF!</definedName>
    <definedName name="S29P18">#REF!</definedName>
    <definedName name="S29P19">#REF!</definedName>
    <definedName name="S29P2">#REF!</definedName>
    <definedName name="S29P20">#REF!</definedName>
    <definedName name="S29P21">#REF!</definedName>
    <definedName name="S29P22">#REF!</definedName>
    <definedName name="S29P23">#REF!</definedName>
    <definedName name="S29P24">#REF!</definedName>
    <definedName name="S29P3">#REF!</definedName>
    <definedName name="S29P4">#REF!</definedName>
    <definedName name="S29P5">#REF!</definedName>
    <definedName name="S29P6">#REF!</definedName>
    <definedName name="S29P7">#REF!</definedName>
    <definedName name="S29P8">#REF!</definedName>
    <definedName name="S29P9">#REF!</definedName>
    <definedName name="S29R1">#REF!</definedName>
    <definedName name="S29R10">#REF!</definedName>
    <definedName name="S29R11">#REF!</definedName>
    <definedName name="S29R12">#REF!</definedName>
    <definedName name="S29R13">#REF!</definedName>
    <definedName name="S29R14">#REF!</definedName>
    <definedName name="S29R15">#REF!</definedName>
    <definedName name="S29R16">#REF!</definedName>
    <definedName name="S29R17">#REF!</definedName>
    <definedName name="S29R18">#REF!</definedName>
    <definedName name="S29R19">#REF!</definedName>
    <definedName name="S29R2">#REF!</definedName>
    <definedName name="S29R20">#REF!</definedName>
    <definedName name="S29R21">#REF!</definedName>
    <definedName name="S29R22">#REF!</definedName>
    <definedName name="S29R23">#REF!</definedName>
    <definedName name="S29R24">#REF!</definedName>
    <definedName name="S29R3">#REF!</definedName>
    <definedName name="S29R4">#REF!</definedName>
    <definedName name="S29R5">#REF!</definedName>
    <definedName name="S29R6">#REF!</definedName>
    <definedName name="S29R7">#REF!</definedName>
    <definedName name="S29R8">#REF!</definedName>
    <definedName name="S29R9">#REF!</definedName>
    <definedName name="S2P1">#REF!</definedName>
    <definedName name="S2P10">#REF!</definedName>
    <definedName name="S2P11">#REF!</definedName>
    <definedName name="S2P12">#REF!</definedName>
    <definedName name="S2P13">#REF!</definedName>
    <definedName name="S2P14">#REF!</definedName>
    <definedName name="S2P15">#REF!</definedName>
    <definedName name="S2P16">#REF!</definedName>
    <definedName name="S2P17">#REF!</definedName>
    <definedName name="S2P18">#REF!</definedName>
    <definedName name="S2P19">#REF!</definedName>
    <definedName name="S2P2">#REF!</definedName>
    <definedName name="S2P20">#REF!</definedName>
    <definedName name="S2P21">#REF!</definedName>
    <definedName name="S2P22">#REF!</definedName>
    <definedName name="S2P23">#REF!</definedName>
    <definedName name="S2P24">#REF!</definedName>
    <definedName name="S2P3">#REF!</definedName>
    <definedName name="S2P4">#REF!</definedName>
    <definedName name="S2P5">#REF!</definedName>
    <definedName name="S2P6">#REF!</definedName>
    <definedName name="S2P7">#REF!</definedName>
    <definedName name="S2P8">#REF!</definedName>
    <definedName name="S2P9">#REF!</definedName>
    <definedName name="S2PP4">#REF!</definedName>
    <definedName name="S2R1">#REF!</definedName>
    <definedName name="S2R10">#REF!</definedName>
    <definedName name="S2R11">#REF!</definedName>
    <definedName name="S2R12">#REF!</definedName>
    <definedName name="S2R13">#REF!</definedName>
    <definedName name="S2R14">#REF!</definedName>
    <definedName name="S2R15">#REF!</definedName>
    <definedName name="S2R16">#REF!</definedName>
    <definedName name="S2R17">#REF!</definedName>
    <definedName name="S2R18">#REF!</definedName>
    <definedName name="S2R19">#REF!</definedName>
    <definedName name="S2R2">#REF!</definedName>
    <definedName name="S2R20">#REF!</definedName>
    <definedName name="S2R21">#REF!</definedName>
    <definedName name="S2R22">#REF!</definedName>
    <definedName name="S2R23">#REF!</definedName>
    <definedName name="S2R24">#REF!</definedName>
    <definedName name="S2R3">#REF!</definedName>
    <definedName name="S2R4">#REF!</definedName>
    <definedName name="S2R5">#REF!</definedName>
    <definedName name="S2R6">#REF!</definedName>
    <definedName name="S2R7">#REF!</definedName>
    <definedName name="S2R8">#REF!</definedName>
    <definedName name="S2R9">#REF!</definedName>
    <definedName name="S30P1">#REF!</definedName>
    <definedName name="S30P10">#REF!</definedName>
    <definedName name="S30P11">#REF!</definedName>
    <definedName name="S30P12">#REF!</definedName>
    <definedName name="S30P13">#REF!</definedName>
    <definedName name="S30P14">#REF!</definedName>
    <definedName name="S30P15">#REF!</definedName>
    <definedName name="S30P16">#REF!</definedName>
    <definedName name="S30P17">#REF!</definedName>
    <definedName name="S30P18">#REF!</definedName>
    <definedName name="S30P19">#REF!</definedName>
    <definedName name="S30P2">#REF!</definedName>
    <definedName name="S30P20">#REF!</definedName>
    <definedName name="S30P21">#REF!</definedName>
    <definedName name="S30P22">#REF!</definedName>
    <definedName name="S30P23">#REF!</definedName>
    <definedName name="S30P24">#REF!</definedName>
    <definedName name="S30P3">#REF!</definedName>
    <definedName name="S30P4">#REF!</definedName>
    <definedName name="S30P5">#REF!</definedName>
    <definedName name="S30P6">#REF!</definedName>
    <definedName name="S30P7">#REF!</definedName>
    <definedName name="S30P8">#REF!</definedName>
    <definedName name="S30P9">#REF!</definedName>
    <definedName name="S30R1">#REF!</definedName>
    <definedName name="S30R10">#REF!</definedName>
    <definedName name="S30R11">#REF!</definedName>
    <definedName name="S30R12">#REF!</definedName>
    <definedName name="S30R13">#REF!</definedName>
    <definedName name="S30R14">#REF!</definedName>
    <definedName name="S30R15">#REF!</definedName>
    <definedName name="S30R16">#REF!</definedName>
    <definedName name="S30R17">#REF!</definedName>
    <definedName name="S30R18">#REF!</definedName>
    <definedName name="S30R19">#REF!</definedName>
    <definedName name="S30R2">#REF!</definedName>
    <definedName name="S30R20">#REF!</definedName>
    <definedName name="S30R21">#REF!</definedName>
    <definedName name="S30R22">#REF!</definedName>
    <definedName name="S30R23">#REF!</definedName>
    <definedName name="S30R24">#REF!</definedName>
    <definedName name="S30R3">#REF!</definedName>
    <definedName name="S30R4">#REF!</definedName>
    <definedName name="S30R5">#REF!</definedName>
    <definedName name="S30R6">#REF!</definedName>
    <definedName name="S30R7">#REF!</definedName>
    <definedName name="S30R8">#REF!</definedName>
    <definedName name="S30R9">#REF!</definedName>
    <definedName name="S31P1">#REF!</definedName>
    <definedName name="S31P10">#REF!</definedName>
    <definedName name="S31P11">#REF!</definedName>
    <definedName name="S31P12">#REF!</definedName>
    <definedName name="S31P13">#REF!</definedName>
    <definedName name="S31P14">#REF!</definedName>
    <definedName name="S31P15">#REF!</definedName>
    <definedName name="S31P16">#REF!</definedName>
    <definedName name="S31P17">#REF!</definedName>
    <definedName name="S31P18">#REF!</definedName>
    <definedName name="S31P19">#REF!</definedName>
    <definedName name="S31P2">#REF!</definedName>
    <definedName name="S31P20">#REF!</definedName>
    <definedName name="S31P21">#REF!</definedName>
    <definedName name="S31P22">#REF!</definedName>
    <definedName name="S31P23">#REF!</definedName>
    <definedName name="S31P24">#REF!</definedName>
    <definedName name="S31P3">#REF!</definedName>
    <definedName name="S31P4">#REF!</definedName>
    <definedName name="S31P5">#REF!</definedName>
    <definedName name="S31P6">#REF!</definedName>
    <definedName name="S31P7">#REF!</definedName>
    <definedName name="S31P8">#REF!</definedName>
    <definedName name="S31P9">#REF!</definedName>
    <definedName name="S31R1">#REF!</definedName>
    <definedName name="S31R10">#REF!</definedName>
    <definedName name="S31R11">#REF!</definedName>
    <definedName name="S31R12">#REF!</definedName>
    <definedName name="S31R13">#REF!</definedName>
    <definedName name="S31R14">#REF!</definedName>
    <definedName name="S31R15">#REF!</definedName>
    <definedName name="S31R16">#REF!</definedName>
    <definedName name="S31R17">#REF!</definedName>
    <definedName name="S31R18">#REF!</definedName>
    <definedName name="S31R19">#REF!</definedName>
    <definedName name="S31R2">#REF!</definedName>
    <definedName name="S31R20">#REF!</definedName>
    <definedName name="S31R21">#REF!</definedName>
    <definedName name="S31R22">#REF!</definedName>
    <definedName name="S31R23">#REF!</definedName>
    <definedName name="S31R24">#REF!</definedName>
    <definedName name="S31R3">#REF!</definedName>
    <definedName name="S31R4">#REF!</definedName>
    <definedName name="S31R5">#REF!</definedName>
    <definedName name="S31R6">#REF!</definedName>
    <definedName name="S31R7">#REF!</definedName>
    <definedName name="S31R8">#REF!</definedName>
    <definedName name="S31R9">#REF!</definedName>
    <definedName name="S32P1">#REF!</definedName>
    <definedName name="S32P10">#REF!</definedName>
    <definedName name="S32P11">#REF!</definedName>
    <definedName name="S32P12">#REF!</definedName>
    <definedName name="S32P13">#REF!</definedName>
    <definedName name="S32P14">#REF!</definedName>
    <definedName name="S32P15">#REF!</definedName>
    <definedName name="S32P16">#REF!</definedName>
    <definedName name="S32P17">#REF!</definedName>
    <definedName name="S32P18">#REF!</definedName>
    <definedName name="S32P19">#REF!</definedName>
    <definedName name="S32P2">#REF!</definedName>
    <definedName name="S32P20">#REF!</definedName>
    <definedName name="S32P21">#REF!</definedName>
    <definedName name="S32P22">#REF!</definedName>
    <definedName name="S32P23">#REF!</definedName>
    <definedName name="S32P24">#REF!</definedName>
    <definedName name="S32P3">#REF!</definedName>
    <definedName name="S32P4">#REF!</definedName>
    <definedName name="S32P5">#REF!</definedName>
    <definedName name="S32P6">#REF!</definedName>
    <definedName name="S32P7">#REF!</definedName>
    <definedName name="S32P8">#REF!</definedName>
    <definedName name="S32P9">#REF!</definedName>
    <definedName name="S32R1">#REF!</definedName>
    <definedName name="S32R10">#REF!</definedName>
    <definedName name="S32R11">#REF!</definedName>
    <definedName name="S32R12">#REF!</definedName>
    <definedName name="S32R13">#REF!</definedName>
    <definedName name="S32R14">#REF!</definedName>
    <definedName name="S32R15">#REF!</definedName>
    <definedName name="S32R16">#REF!</definedName>
    <definedName name="S32R17">#REF!</definedName>
    <definedName name="S32R18">#REF!</definedName>
    <definedName name="S32R19">#REF!</definedName>
    <definedName name="S32R2">#REF!</definedName>
    <definedName name="S32R20">#REF!</definedName>
    <definedName name="S32R21">#REF!</definedName>
    <definedName name="S32R22">#REF!</definedName>
    <definedName name="S32R23">#REF!</definedName>
    <definedName name="S32R24">#REF!</definedName>
    <definedName name="S32R3">#REF!</definedName>
    <definedName name="S32R4">#REF!</definedName>
    <definedName name="S32R5">#REF!</definedName>
    <definedName name="S32R6">#REF!</definedName>
    <definedName name="S32R7">#REF!</definedName>
    <definedName name="S32R8">#REF!</definedName>
    <definedName name="S32R9">#REF!</definedName>
    <definedName name="S33P1">#REF!</definedName>
    <definedName name="S33P10">#REF!</definedName>
    <definedName name="S33P11">#REF!</definedName>
    <definedName name="S33P12">#REF!</definedName>
    <definedName name="S33P13">#REF!</definedName>
    <definedName name="S33P14">#REF!</definedName>
    <definedName name="S33P15">#REF!</definedName>
    <definedName name="S33P16">#REF!</definedName>
    <definedName name="S33P17">#REF!</definedName>
    <definedName name="S33P18">#REF!</definedName>
    <definedName name="S33P19">#REF!</definedName>
    <definedName name="S33P2">#REF!</definedName>
    <definedName name="S33P20">#REF!</definedName>
    <definedName name="S33P21">#REF!</definedName>
    <definedName name="S33P22">#REF!</definedName>
    <definedName name="S33P23">#REF!</definedName>
    <definedName name="S33P24">#REF!</definedName>
    <definedName name="S33P3">#REF!</definedName>
    <definedName name="S33P4">#REF!</definedName>
    <definedName name="S33P5">#REF!</definedName>
    <definedName name="S33P6">#REF!</definedName>
    <definedName name="S33P7">#REF!</definedName>
    <definedName name="S33P8">#REF!</definedName>
    <definedName name="S33P9">#REF!</definedName>
    <definedName name="S33R1">#REF!</definedName>
    <definedName name="S33R10">#REF!</definedName>
    <definedName name="S33R11">#REF!</definedName>
    <definedName name="S33R12">#REF!</definedName>
    <definedName name="S33R13">#REF!</definedName>
    <definedName name="S33R14">#REF!</definedName>
    <definedName name="S33R15">#REF!</definedName>
    <definedName name="S33R16">#REF!</definedName>
    <definedName name="S33R17">#REF!</definedName>
    <definedName name="S33R18">#REF!</definedName>
    <definedName name="S33R19">#REF!</definedName>
    <definedName name="S33R2">#REF!</definedName>
    <definedName name="S33R20">#REF!</definedName>
    <definedName name="S33R21">#REF!</definedName>
    <definedName name="S33R22">#REF!</definedName>
    <definedName name="S33R23">#REF!</definedName>
    <definedName name="S33R24">#REF!</definedName>
    <definedName name="S33R3">#REF!</definedName>
    <definedName name="S33R4">#REF!</definedName>
    <definedName name="S33R5">#REF!</definedName>
    <definedName name="S33R6">#REF!</definedName>
    <definedName name="S33R7">#REF!</definedName>
    <definedName name="S33R8">#REF!</definedName>
    <definedName name="S33R9">#REF!</definedName>
    <definedName name="S34P1">#REF!</definedName>
    <definedName name="S34P10">#REF!</definedName>
    <definedName name="S34P11">#REF!</definedName>
    <definedName name="S34P12">#REF!</definedName>
    <definedName name="S34P13">#REF!</definedName>
    <definedName name="S34P14">#REF!</definedName>
    <definedName name="S34P15">#REF!</definedName>
    <definedName name="S34P16">#REF!</definedName>
    <definedName name="S34P17">#REF!</definedName>
    <definedName name="S34P18">#REF!</definedName>
    <definedName name="S34P19">#REF!</definedName>
    <definedName name="S34P2">#REF!</definedName>
    <definedName name="S34P20">#REF!</definedName>
    <definedName name="S34P21">#REF!</definedName>
    <definedName name="S34P22">#REF!</definedName>
    <definedName name="S34P23">#REF!</definedName>
    <definedName name="S34P24">#REF!</definedName>
    <definedName name="S34P3">#REF!</definedName>
    <definedName name="S34P4">#REF!</definedName>
    <definedName name="S34P5">#REF!</definedName>
    <definedName name="S34P6">#REF!</definedName>
    <definedName name="S34P7">#REF!</definedName>
    <definedName name="S34P8">#REF!</definedName>
    <definedName name="S34P9">#REF!</definedName>
    <definedName name="S34R1">#REF!</definedName>
    <definedName name="S34R10">#REF!</definedName>
    <definedName name="S34R11">#REF!</definedName>
    <definedName name="S34R12">#REF!</definedName>
    <definedName name="S34R13">#REF!</definedName>
    <definedName name="S34R14">#REF!</definedName>
    <definedName name="S34R15">#REF!</definedName>
    <definedName name="S34R16">#REF!</definedName>
    <definedName name="S34R17">#REF!</definedName>
    <definedName name="S34R18">#REF!</definedName>
    <definedName name="S34R19">#REF!</definedName>
    <definedName name="S34R2">#REF!</definedName>
    <definedName name="S34R20">#REF!</definedName>
    <definedName name="S34R21">#REF!</definedName>
    <definedName name="S34R22">#REF!</definedName>
    <definedName name="S34R23">#REF!</definedName>
    <definedName name="S34R24">#REF!</definedName>
    <definedName name="S34R3">#REF!</definedName>
    <definedName name="S34R4">#REF!</definedName>
    <definedName name="S34R5">#REF!</definedName>
    <definedName name="S34R6">#REF!</definedName>
    <definedName name="S34R7">#REF!</definedName>
    <definedName name="S34R8">#REF!</definedName>
    <definedName name="S34R9">#REF!</definedName>
    <definedName name="S35P1">#REF!</definedName>
    <definedName name="S35P10">#REF!</definedName>
    <definedName name="S35P11">#REF!</definedName>
    <definedName name="S35P12">#REF!</definedName>
    <definedName name="S35P13">#REF!</definedName>
    <definedName name="S35P14">#REF!</definedName>
    <definedName name="S35P15">#REF!</definedName>
    <definedName name="S35P16">#REF!</definedName>
    <definedName name="S35P17">#REF!</definedName>
    <definedName name="S35P18">#REF!</definedName>
    <definedName name="S35P19">#REF!</definedName>
    <definedName name="S35P2">#REF!</definedName>
    <definedName name="S35P20">#REF!</definedName>
    <definedName name="S35P21">#REF!</definedName>
    <definedName name="S35P22">#REF!</definedName>
    <definedName name="S35P23">#REF!</definedName>
    <definedName name="S35P24">#REF!</definedName>
    <definedName name="S35P3">#REF!</definedName>
    <definedName name="S35P4">#REF!</definedName>
    <definedName name="S35P5">#REF!</definedName>
    <definedName name="S35P6">#REF!</definedName>
    <definedName name="S35P7">#REF!</definedName>
    <definedName name="S35P8">#REF!</definedName>
    <definedName name="S35P9">#REF!</definedName>
    <definedName name="S35R1">#REF!</definedName>
    <definedName name="S35R10">#REF!</definedName>
    <definedName name="S35R11">#REF!</definedName>
    <definedName name="S35R12">#REF!</definedName>
    <definedName name="S35R13">#REF!</definedName>
    <definedName name="S35R14">#REF!</definedName>
    <definedName name="S35R15">#REF!</definedName>
    <definedName name="S35R16">#REF!</definedName>
    <definedName name="S35R17">#REF!</definedName>
    <definedName name="S35R18">#REF!</definedName>
    <definedName name="S35R19">#REF!</definedName>
    <definedName name="S35R2">#REF!</definedName>
    <definedName name="S35R20">#REF!</definedName>
    <definedName name="S35R21">#REF!</definedName>
    <definedName name="S35R22">#REF!</definedName>
    <definedName name="S35R23">#REF!</definedName>
    <definedName name="S35R24">#REF!</definedName>
    <definedName name="S35R3">#REF!</definedName>
    <definedName name="S35R4">#REF!</definedName>
    <definedName name="S35R5">#REF!</definedName>
    <definedName name="S35R6">#REF!</definedName>
    <definedName name="S35R7">#REF!</definedName>
    <definedName name="S35R8">#REF!</definedName>
    <definedName name="S35R9">#REF!</definedName>
    <definedName name="S36P1">#REF!</definedName>
    <definedName name="S36P10">#REF!</definedName>
    <definedName name="S36P11">#REF!</definedName>
    <definedName name="S36P12">#REF!</definedName>
    <definedName name="S36P13">#REF!</definedName>
    <definedName name="S36P14">#REF!</definedName>
    <definedName name="S36P15">#REF!</definedName>
    <definedName name="S36P16">#REF!</definedName>
    <definedName name="S36P17">#REF!</definedName>
    <definedName name="S36P18">#REF!</definedName>
    <definedName name="S36P19">#REF!</definedName>
    <definedName name="S36P2">#REF!</definedName>
    <definedName name="S36P20">#REF!</definedName>
    <definedName name="S36P21">#REF!</definedName>
    <definedName name="S36P22">#REF!</definedName>
    <definedName name="S36P23">#REF!</definedName>
    <definedName name="S36P24">#REF!</definedName>
    <definedName name="S36P3">#REF!</definedName>
    <definedName name="S36P4">#REF!</definedName>
    <definedName name="S36P5">#REF!</definedName>
    <definedName name="S36P6">#REF!</definedName>
    <definedName name="S36P7">#REF!</definedName>
    <definedName name="S36P8">#REF!</definedName>
    <definedName name="S36P9">#REF!</definedName>
    <definedName name="S36R1">#REF!</definedName>
    <definedName name="S36R10">#REF!</definedName>
    <definedName name="S36R11">#REF!</definedName>
    <definedName name="S36R12">#REF!</definedName>
    <definedName name="S36R13">#REF!</definedName>
    <definedName name="S36R14">#REF!</definedName>
    <definedName name="S36R15">#REF!</definedName>
    <definedName name="S36R16">#REF!</definedName>
    <definedName name="S36R17">#REF!</definedName>
    <definedName name="S36R18">#REF!</definedName>
    <definedName name="S36R19">#REF!</definedName>
    <definedName name="S36R2">#REF!</definedName>
    <definedName name="S36R20">#REF!</definedName>
    <definedName name="S36R21">#REF!</definedName>
    <definedName name="S36R22">#REF!</definedName>
    <definedName name="S36R23">#REF!</definedName>
    <definedName name="S36R24">#REF!</definedName>
    <definedName name="S36R3">#REF!</definedName>
    <definedName name="S36R4">#REF!</definedName>
    <definedName name="S36R5">#REF!</definedName>
    <definedName name="S36R6">#REF!</definedName>
    <definedName name="S36R7">#REF!</definedName>
    <definedName name="S36R8">#REF!</definedName>
    <definedName name="S36R9">#REF!</definedName>
    <definedName name="S37P1">#REF!</definedName>
    <definedName name="S37P10">#REF!</definedName>
    <definedName name="S37P11">#REF!</definedName>
    <definedName name="S37P12">#REF!</definedName>
    <definedName name="S37P13">#REF!</definedName>
    <definedName name="S37P14">#REF!</definedName>
    <definedName name="S37P15">#REF!</definedName>
    <definedName name="S37P16">#REF!</definedName>
    <definedName name="S37P17">#REF!</definedName>
    <definedName name="S37P18">#REF!</definedName>
    <definedName name="S37P19">#REF!</definedName>
    <definedName name="S37P2">#REF!</definedName>
    <definedName name="S37P20">#REF!</definedName>
    <definedName name="S37P21">#REF!</definedName>
    <definedName name="S37P22">#REF!</definedName>
    <definedName name="S37P23">#REF!</definedName>
    <definedName name="S37P24">#REF!</definedName>
    <definedName name="S37P3">#REF!</definedName>
    <definedName name="S37P4">#REF!</definedName>
    <definedName name="S37P5">#REF!</definedName>
    <definedName name="S37P6">#REF!</definedName>
    <definedName name="S37P7">#REF!</definedName>
    <definedName name="S37P8">#REF!</definedName>
    <definedName name="S37P9">#REF!</definedName>
    <definedName name="S37R1">#REF!</definedName>
    <definedName name="S37R10">#REF!</definedName>
    <definedName name="S37R11">#REF!</definedName>
    <definedName name="S37R12">#REF!</definedName>
    <definedName name="S37R13">#REF!</definedName>
    <definedName name="S37R14">#REF!</definedName>
    <definedName name="S37R15">#REF!</definedName>
    <definedName name="S37R16">#REF!</definedName>
    <definedName name="S37R17">#REF!</definedName>
    <definedName name="S37R18">#REF!</definedName>
    <definedName name="S37R19">#REF!</definedName>
    <definedName name="S37R2">#REF!</definedName>
    <definedName name="S37R20">#REF!</definedName>
    <definedName name="S37R21">#REF!</definedName>
    <definedName name="S37R22">#REF!</definedName>
    <definedName name="S37R23">#REF!</definedName>
    <definedName name="S37R24">#REF!</definedName>
    <definedName name="S37R3">#REF!</definedName>
    <definedName name="S37R4">#REF!</definedName>
    <definedName name="S37R5">#REF!</definedName>
    <definedName name="S37R6">#REF!</definedName>
    <definedName name="S37R7">#REF!</definedName>
    <definedName name="S37R8">#REF!</definedName>
    <definedName name="S37R9">#REF!</definedName>
    <definedName name="S38P1">#REF!</definedName>
    <definedName name="S38P10">#REF!</definedName>
    <definedName name="S38P11">#REF!</definedName>
    <definedName name="S38P12">#REF!</definedName>
    <definedName name="S38P13">#REF!</definedName>
    <definedName name="S38P14">#REF!</definedName>
    <definedName name="S38P15">#REF!</definedName>
    <definedName name="S38P16">#REF!</definedName>
    <definedName name="S38P17">#REF!</definedName>
    <definedName name="S38P18">#REF!</definedName>
    <definedName name="S38P19">#REF!</definedName>
    <definedName name="S38P2">#REF!</definedName>
    <definedName name="S38P20">#REF!</definedName>
    <definedName name="S38P21">#REF!</definedName>
    <definedName name="S38P22">#REF!</definedName>
    <definedName name="S38P23">#REF!</definedName>
    <definedName name="S38P24">#REF!</definedName>
    <definedName name="S38P3">#REF!</definedName>
    <definedName name="S38P4">#REF!</definedName>
    <definedName name="S38P5">#REF!</definedName>
    <definedName name="S38P6">#REF!</definedName>
    <definedName name="S38P7">#REF!</definedName>
    <definedName name="S38P8">#REF!</definedName>
    <definedName name="S38P9">#REF!</definedName>
    <definedName name="S38R1">#REF!</definedName>
    <definedName name="S38R10">#REF!</definedName>
    <definedName name="S38R11">#REF!</definedName>
    <definedName name="S38R12">#REF!</definedName>
    <definedName name="S38R13">#REF!</definedName>
    <definedName name="S38R14">#REF!</definedName>
    <definedName name="S38R15">#REF!</definedName>
    <definedName name="S38R16">#REF!</definedName>
    <definedName name="S38R17">#REF!</definedName>
    <definedName name="S38R18">#REF!</definedName>
    <definedName name="S38R19">#REF!</definedName>
    <definedName name="S38R2">#REF!</definedName>
    <definedName name="S38R20">#REF!</definedName>
    <definedName name="S38R21">#REF!</definedName>
    <definedName name="S38R22">#REF!</definedName>
    <definedName name="S38R23">#REF!</definedName>
    <definedName name="S38R24">#REF!</definedName>
    <definedName name="S38R3">#REF!</definedName>
    <definedName name="S38R4">#REF!</definedName>
    <definedName name="S38R5">#REF!</definedName>
    <definedName name="S38R6">#REF!</definedName>
    <definedName name="S38R7">#REF!</definedName>
    <definedName name="S38R8">#REF!</definedName>
    <definedName name="S38R9">#REF!</definedName>
    <definedName name="S39P1">#REF!</definedName>
    <definedName name="S39P10">#REF!</definedName>
    <definedName name="S39P11">#REF!</definedName>
    <definedName name="S39P12">#REF!</definedName>
    <definedName name="S39P13">#REF!</definedName>
    <definedName name="S39P14">#REF!</definedName>
    <definedName name="S39P15">#REF!</definedName>
    <definedName name="S39P16">#REF!</definedName>
    <definedName name="S39P17">#REF!</definedName>
    <definedName name="S39P18">#REF!</definedName>
    <definedName name="S39P19">#REF!</definedName>
    <definedName name="S39P2">#REF!</definedName>
    <definedName name="S39P20">#REF!</definedName>
    <definedName name="S39P21">#REF!</definedName>
    <definedName name="S39P22">#REF!</definedName>
    <definedName name="S39P23">#REF!</definedName>
    <definedName name="S39P24">#REF!</definedName>
    <definedName name="S39P3">#REF!</definedName>
    <definedName name="S39P4">#REF!</definedName>
    <definedName name="S39P5">#REF!</definedName>
    <definedName name="S39P6">#REF!</definedName>
    <definedName name="S39P7">#REF!</definedName>
    <definedName name="S39P8">#REF!</definedName>
    <definedName name="S39P9">#REF!</definedName>
    <definedName name="S39R1">#REF!</definedName>
    <definedName name="S39R10">#REF!</definedName>
    <definedName name="S39R11">#REF!</definedName>
    <definedName name="S39R12">#REF!</definedName>
    <definedName name="S39R13">#REF!</definedName>
    <definedName name="S39R14">#REF!</definedName>
    <definedName name="S39R15">#REF!</definedName>
    <definedName name="S39R16">#REF!</definedName>
    <definedName name="S39R17">#REF!</definedName>
    <definedName name="S39R18">#REF!</definedName>
    <definedName name="S39R19">#REF!</definedName>
    <definedName name="S39R2">#REF!</definedName>
    <definedName name="S39R20">#REF!</definedName>
    <definedName name="S39R21">#REF!</definedName>
    <definedName name="S39R22">#REF!</definedName>
    <definedName name="S39R23">#REF!</definedName>
    <definedName name="S39R24">#REF!</definedName>
    <definedName name="S39R3">#REF!</definedName>
    <definedName name="S39R4">#REF!</definedName>
    <definedName name="S39R5">#REF!</definedName>
    <definedName name="S39R6">#REF!</definedName>
    <definedName name="S39R7">#REF!</definedName>
    <definedName name="S39R8">#REF!</definedName>
    <definedName name="S39R9">#REF!</definedName>
    <definedName name="S3P1">#REF!</definedName>
    <definedName name="S3P10">#REF!</definedName>
    <definedName name="S3P11">#REF!</definedName>
    <definedName name="S3P12">#REF!</definedName>
    <definedName name="S3P13">#REF!</definedName>
    <definedName name="S3P14">#REF!</definedName>
    <definedName name="S3P15">#REF!</definedName>
    <definedName name="S3P16">#REF!</definedName>
    <definedName name="S3P17">#REF!</definedName>
    <definedName name="S3P18">#REF!</definedName>
    <definedName name="S3P19">#REF!</definedName>
    <definedName name="S3P2">#REF!</definedName>
    <definedName name="S3P20">#REF!</definedName>
    <definedName name="S3P21">#REF!</definedName>
    <definedName name="S3P22">#REF!</definedName>
    <definedName name="S3P23">#REF!</definedName>
    <definedName name="S3P24">#REF!</definedName>
    <definedName name="S3P3">#REF!</definedName>
    <definedName name="S3P4">#REF!</definedName>
    <definedName name="S3P5">#REF!</definedName>
    <definedName name="S3P6">#REF!</definedName>
    <definedName name="S3P7">#REF!</definedName>
    <definedName name="S3P8">#REF!</definedName>
    <definedName name="S3P9">#REF!</definedName>
    <definedName name="S3R1">#REF!</definedName>
    <definedName name="S3R10">#REF!</definedName>
    <definedName name="S3R11">#REF!</definedName>
    <definedName name="S3R12">#REF!</definedName>
    <definedName name="S3R13">#REF!</definedName>
    <definedName name="S3R14">#REF!</definedName>
    <definedName name="S3R15">#REF!</definedName>
    <definedName name="S3R16">#REF!</definedName>
    <definedName name="S3R17">#REF!</definedName>
    <definedName name="S3R18">#REF!</definedName>
    <definedName name="S3R19">#REF!</definedName>
    <definedName name="S3R2">#REF!</definedName>
    <definedName name="S3R20">#REF!</definedName>
    <definedName name="S3R21">#REF!</definedName>
    <definedName name="S3R22">#REF!</definedName>
    <definedName name="S3R23">#REF!</definedName>
    <definedName name="S3R24">#REF!</definedName>
    <definedName name="S3R3">#REF!</definedName>
    <definedName name="S3R4">#REF!</definedName>
    <definedName name="S3R5">#REF!</definedName>
    <definedName name="S3R6">#REF!</definedName>
    <definedName name="S3R7">#REF!</definedName>
    <definedName name="S3R8">#REF!</definedName>
    <definedName name="S3R9">#REF!</definedName>
    <definedName name="S40P1">#REF!</definedName>
    <definedName name="S40P10">#REF!</definedName>
    <definedName name="S40P11">#REF!</definedName>
    <definedName name="S40P12">#REF!</definedName>
    <definedName name="S40P13">#REF!</definedName>
    <definedName name="S40P14">#REF!</definedName>
    <definedName name="S40P15">#REF!</definedName>
    <definedName name="S40P16">#REF!</definedName>
    <definedName name="S40P17">#REF!</definedName>
    <definedName name="S40P18">#REF!</definedName>
    <definedName name="S40P19">#REF!</definedName>
    <definedName name="S40P2">#REF!</definedName>
    <definedName name="S40P20">#REF!</definedName>
    <definedName name="S40P21">#REF!</definedName>
    <definedName name="S40P22">#REF!</definedName>
    <definedName name="S40P23">#REF!</definedName>
    <definedName name="S40P24">#REF!</definedName>
    <definedName name="S40P3">#REF!</definedName>
    <definedName name="S40P4">#REF!</definedName>
    <definedName name="S40P5">#REF!</definedName>
    <definedName name="S40P6">#REF!</definedName>
    <definedName name="S40P7">#REF!</definedName>
    <definedName name="S40P8">#REF!</definedName>
    <definedName name="S40P9">#REF!</definedName>
    <definedName name="S40R1">#REF!</definedName>
    <definedName name="S40R10">#REF!</definedName>
    <definedName name="S40R11">#REF!</definedName>
    <definedName name="S40R12">#REF!</definedName>
    <definedName name="S40R13">#REF!</definedName>
    <definedName name="S40R14">#REF!</definedName>
    <definedName name="S40R15">#REF!</definedName>
    <definedName name="S40R16">#REF!</definedName>
    <definedName name="S40R17">#REF!</definedName>
    <definedName name="S40R18">#REF!</definedName>
    <definedName name="S40R19">#REF!</definedName>
    <definedName name="S40R2">#REF!</definedName>
    <definedName name="S40R20">#REF!</definedName>
    <definedName name="S40R21">#REF!</definedName>
    <definedName name="S40R22">#REF!</definedName>
    <definedName name="S40R23">#REF!</definedName>
    <definedName name="S40R24">#REF!</definedName>
    <definedName name="S40R3">#REF!</definedName>
    <definedName name="S40R4">#REF!</definedName>
    <definedName name="S40R5">#REF!</definedName>
    <definedName name="S40R6">#REF!</definedName>
    <definedName name="S40R7">#REF!</definedName>
    <definedName name="S40R8">#REF!</definedName>
    <definedName name="S40R9">#REF!</definedName>
    <definedName name="S41P1">#REF!</definedName>
    <definedName name="S41P10">#REF!</definedName>
    <definedName name="S41P11">#REF!</definedName>
    <definedName name="S41P12">#REF!</definedName>
    <definedName name="S41P13">#REF!</definedName>
    <definedName name="S41P14">#REF!</definedName>
    <definedName name="S41P15">#REF!</definedName>
    <definedName name="S41P16">#REF!</definedName>
    <definedName name="S41P17">#REF!</definedName>
    <definedName name="S41P18">#REF!</definedName>
    <definedName name="S41P19">#REF!</definedName>
    <definedName name="S41P2">#REF!</definedName>
    <definedName name="S41P20">#REF!</definedName>
    <definedName name="S41P21">#REF!</definedName>
    <definedName name="S41P22">#REF!</definedName>
    <definedName name="S41P23">#REF!</definedName>
    <definedName name="S41P24">#REF!</definedName>
    <definedName name="S41P3">#REF!</definedName>
    <definedName name="S41P4">#REF!</definedName>
    <definedName name="S41P5">#REF!</definedName>
    <definedName name="S41P6">#REF!</definedName>
    <definedName name="S41P7">#REF!</definedName>
    <definedName name="S41P8">#REF!</definedName>
    <definedName name="S41P9">#REF!</definedName>
    <definedName name="S41R1">#REF!</definedName>
    <definedName name="S41R10">#REF!</definedName>
    <definedName name="S41R11">#REF!</definedName>
    <definedName name="S41R12">#REF!</definedName>
    <definedName name="S41R13">#REF!</definedName>
    <definedName name="S41R14">#REF!</definedName>
    <definedName name="S41R15">#REF!</definedName>
    <definedName name="S41R16">#REF!</definedName>
    <definedName name="S41R17">#REF!</definedName>
    <definedName name="S41R18">#REF!</definedName>
    <definedName name="S41R19">#REF!</definedName>
    <definedName name="S41R2">#REF!</definedName>
    <definedName name="S41R20">#REF!</definedName>
    <definedName name="S41R21">#REF!</definedName>
    <definedName name="S41R22">#REF!</definedName>
    <definedName name="S41R23">#REF!</definedName>
    <definedName name="S41R24">#REF!</definedName>
    <definedName name="S41R3">#REF!</definedName>
    <definedName name="S41R4">#REF!</definedName>
    <definedName name="S41R5">#REF!</definedName>
    <definedName name="S41R6">#REF!</definedName>
    <definedName name="S41R7">#REF!</definedName>
    <definedName name="S41R8">#REF!</definedName>
    <definedName name="S41R9">#REF!</definedName>
    <definedName name="S42P1">#REF!</definedName>
    <definedName name="S42P10">#REF!</definedName>
    <definedName name="S42P11">#REF!</definedName>
    <definedName name="S42P12">#REF!</definedName>
    <definedName name="S42P13">#REF!</definedName>
    <definedName name="S42P14">#REF!</definedName>
    <definedName name="S42P15">#REF!</definedName>
    <definedName name="S42P16">#REF!</definedName>
    <definedName name="S42P17">#REF!</definedName>
    <definedName name="S42P18">#REF!</definedName>
    <definedName name="S42P19">#REF!</definedName>
    <definedName name="S42P2">#REF!</definedName>
    <definedName name="S42P20">#REF!</definedName>
    <definedName name="S42P21">#REF!</definedName>
    <definedName name="S42P22">#REF!</definedName>
    <definedName name="S42P23">#REF!</definedName>
    <definedName name="S42P24">#REF!</definedName>
    <definedName name="S42P3">#REF!</definedName>
    <definedName name="S42P4">#REF!</definedName>
    <definedName name="S42P5">#REF!</definedName>
    <definedName name="S42P6">#REF!</definedName>
    <definedName name="S42P7">#REF!</definedName>
    <definedName name="S42P8">#REF!</definedName>
    <definedName name="S42P9">#REF!</definedName>
    <definedName name="S42R1">#REF!</definedName>
    <definedName name="S42R10">#REF!</definedName>
    <definedName name="S42R11">#REF!</definedName>
    <definedName name="S42R12">#REF!</definedName>
    <definedName name="S42R13">#REF!</definedName>
    <definedName name="S42R14">#REF!</definedName>
    <definedName name="S42R15">#REF!</definedName>
    <definedName name="S42R16">#REF!</definedName>
    <definedName name="S42R17">#REF!</definedName>
    <definedName name="S42R18">#REF!</definedName>
    <definedName name="S42R19">#REF!</definedName>
    <definedName name="S42R2">#REF!</definedName>
    <definedName name="S42R20">#REF!</definedName>
    <definedName name="S42R21">#REF!</definedName>
    <definedName name="S42R22">#REF!</definedName>
    <definedName name="S42R23">#REF!</definedName>
    <definedName name="S42R24">#REF!</definedName>
    <definedName name="S42R3">#REF!</definedName>
    <definedName name="S42R4">#REF!</definedName>
    <definedName name="S42R5">#REF!</definedName>
    <definedName name="S42R6">#REF!</definedName>
    <definedName name="S42R7">#REF!</definedName>
    <definedName name="S42R8">#REF!</definedName>
    <definedName name="S42R9">#REF!</definedName>
    <definedName name="S43P1">#REF!</definedName>
    <definedName name="S43P10">#REF!</definedName>
    <definedName name="S43P11">#REF!</definedName>
    <definedName name="S43P12">#REF!</definedName>
    <definedName name="S43P13">#REF!</definedName>
    <definedName name="S43P14">#REF!</definedName>
    <definedName name="S43P15">#REF!</definedName>
    <definedName name="S43P16">#REF!</definedName>
    <definedName name="S43P17">#REF!</definedName>
    <definedName name="S43P18">#REF!</definedName>
    <definedName name="S43P19">#REF!</definedName>
    <definedName name="S43P2">#REF!</definedName>
    <definedName name="S43P20">#REF!</definedName>
    <definedName name="S43P21">#REF!</definedName>
    <definedName name="S43P22">#REF!</definedName>
    <definedName name="S43P23">#REF!</definedName>
    <definedName name="S43P24">#REF!</definedName>
    <definedName name="S43P3">#REF!</definedName>
    <definedName name="S43P4">#REF!</definedName>
    <definedName name="S43P5">#REF!</definedName>
    <definedName name="S43P6">#REF!</definedName>
    <definedName name="S43P7">#REF!</definedName>
    <definedName name="S43P8">#REF!</definedName>
    <definedName name="S43P9">#REF!</definedName>
    <definedName name="S43R1">#REF!</definedName>
    <definedName name="S43R10">#REF!</definedName>
    <definedName name="S43R11">#REF!</definedName>
    <definedName name="S43R12">#REF!</definedName>
    <definedName name="S43R13">#REF!</definedName>
    <definedName name="S43R14">#REF!</definedName>
    <definedName name="S43R15">#REF!</definedName>
    <definedName name="S43R16">#REF!</definedName>
    <definedName name="S43R17">#REF!</definedName>
    <definedName name="S43R18">#REF!</definedName>
    <definedName name="S43R19">#REF!</definedName>
    <definedName name="S43R2">#REF!</definedName>
    <definedName name="S43R20">#REF!</definedName>
    <definedName name="S43R21">#REF!</definedName>
    <definedName name="S43R22">#REF!</definedName>
    <definedName name="S43R23">#REF!</definedName>
    <definedName name="S43R24">#REF!</definedName>
    <definedName name="S43R3">#REF!</definedName>
    <definedName name="S43R4">#REF!</definedName>
    <definedName name="S43R5">#REF!</definedName>
    <definedName name="S43R6">#REF!</definedName>
    <definedName name="S43R7">#REF!</definedName>
    <definedName name="S43R8">#REF!</definedName>
    <definedName name="S43R9">#REF!</definedName>
    <definedName name="S44P1">#REF!</definedName>
    <definedName name="S44P10">#REF!</definedName>
    <definedName name="S44P11">#REF!</definedName>
    <definedName name="S44P12">#REF!</definedName>
    <definedName name="S44P13">#REF!</definedName>
    <definedName name="S44P14">#REF!</definedName>
    <definedName name="S44P15">#REF!</definedName>
    <definedName name="S44P16">#REF!</definedName>
    <definedName name="S44P17">#REF!</definedName>
    <definedName name="S44P18">#REF!</definedName>
    <definedName name="S44P19">#REF!</definedName>
    <definedName name="S44P2">#REF!</definedName>
    <definedName name="S44P20">#REF!</definedName>
    <definedName name="S44P21">#REF!</definedName>
    <definedName name="S44P22">#REF!</definedName>
    <definedName name="S44P23">#REF!</definedName>
    <definedName name="S44P24">#REF!</definedName>
    <definedName name="S44P3">#REF!</definedName>
    <definedName name="S44P4">#REF!</definedName>
    <definedName name="S44P5">#REF!</definedName>
    <definedName name="S44P6">#REF!</definedName>
    <definedName name="S44P7">#REF!</definedName>
    <definedName name="S44P8">#REF!</definedName>
    <definedName name="S44P9">#REF!</definedName>
    <definedName name="S44R1">#REF!</definedName>
    <definedName name="S44R10">#REF!</definedName>
    <definedName name="S44R11">#REF!</definedName>
    <definedName name="S44R12">#REF!</definedName>
    <definedName name="S44R13">#REF!</definedName>
    <definedName name="S44R14">#REF!</definedName>
    <definedName name="S44R15">#REF!</definedName>
    <definedName name="S44R16">#REF!</definedName>
    <definedName name="S44R17">#REF!</definedName>
    <definedName name="S44R18">#REF!</definedName>
    <definedName name="S44R19">#REF!</definedName>
    <definedName name="S44R2">#REF!</definedName>
    <definedName name="S44R20">#REF!</definedName>
    <definedName name="S44R21">#REF!</definedName>
    <definedName name="S44R22">#REF!</definedName>
    <definedName name="S44R23">#REF!</definedName>
    <definedName name="S44R24">#REF!</definedName>
    <definedName name="S44R3">#REF!</definedName>
    <definedName name="S44R4">#REF!</definedName>
    <definedName name="S44R5">#REF!</definedName>
    <definedName name="S44R6">#REF!</definedName>
    <definedName name="S44R7">#REF!</definedName>
    <definedName name="S44R8">#REF!</definedName>
    <definedName name="S44R9">#REF!</definedName>
    <definedName name="S45P1">#REF!</definedName>
    <definedName name="S45P10">#REF!</definedName>
    <definedName name="S45P11">#REF!</definedName>
    <definedName name="S45P12">#REF!</definedName>
    <definedName name="S45P13">#REF!</definedName>
    <definedName name="S45P14">#REF!</definedName>
    <definedName name="S45P15">#REF!</definedName>
    <definedName name="S45P16">#REF!</definedName>
    <definedName name="S45P17">#REF!</definedName>
    <definedName name="S45P18">#REF!</definedName>
    <definedName name="S45P19">#REF!</definedName>
    <definedName name="S45P2">#REF!</definedName>
    <definedName name="S45P20">#REF!</definedName>
    <definedName name="S45P21">#REF!</definedName>
    <definedName name="S45P22">#REF!</definedName>
    <definedName name="S45P23">#REF!</definedName>
    <definedName name="S45P24">#REF!</definedName>
    <definedName name="S45P3">#REF!</definedName>
    <definedName name="S45P4">#REF!</definedName>
    <definedName name="S45P5">#REF!</definedName>
    <definedName name="S45P6">#REF!</definedName>
    <definedName name="S45P7">#REF!</definedName>
    <definedName name="S45P8">#REF!</definedName>
    <definedName name="S45P9">#REF!</definedName>
    <definedName name="S45R1">#REF!</definedName>
    <definedName name="S45R10">#REF!</definedName>
    <definedName name="S45R11">#REF!</definedName>
    <definedName name="S45R12">#REF!</definedName>
    <definedName name="S45R13">#REF!</definedName>
    <definedName name="S45R14">#REF!</definedName>
    <definedName name="S45R15">#REF!</definedName>
    <definedName name="S45R16">#REF!</definedName>
    <definedName name="S45R17">#REF!</definedName>
    <definedName name="S45R18">#REF!</definedName>
    <definedName name="S45R19">#REF!</definedName>
    <definedName name="S45R2">#REF!</definedName>
    <definedName name="S45R20">#REF!</definedName>
    <definedName name="S45R21">#REF!</definedName>
    <definedName name="S45R22">#REF!</definedName>
    <definedName name="S45R23">#REF!</definedName>
    <definedName name="S45R24">#REF!</definedName>
    <definedName name="S45R3">#REF!</definedName>
    <definedName name="S45R4">#REF!</definedName>
    <definedName name="S45R5">#REF!</definedName>
    <definedName name="S45R6">#REF!</definedName>
    <definedName name="S45R7">#REF!</definedName>
    <definedName name="S45R8">#REF!</definedName>
    <definedName name="S45R9">#REF!</definedName>
    <definedName name="S4P1">#REF!</definedName>
    <definedName name="S4P10">#REF!</definedName>
    <definedName name="S4P11">#REF!</definedName>
    <definedName name="S4P12">#REF!</definedName>
    <definedName name="S4P13">#REF!</definedName>
    <definedName name="S4P14">#REF!</definedName>
    <definedName name="S4P15">#REF!</definedName>
    <definedName name="S4P16">#REF!</definedName>
    <definedName name="S4P17">#REF!</definedName>
    <definedName name="S4P18">#REF!</definedName>
    <definedName name="S4P19">#REF!</definedName>
    <definedName name="S4P2">#REF!</definedName>
    <definedName name="S4P20">#REF!</definedName>
    <definedName name="S4P21">#REF!</definedName>
    <definedName name="S4P22">#REF!</definedName>
    <definedName name="S4P23">#REF!</definedName>
    <definedName name="S4P24">#REF!</definedName>
    <definedName name="S4P3">#REF!</definedName>
    <definedName name="S4P4">#REF!</definedName>
    <definedName name="S4P5">#REF!</definedName>
    <definedName name="S4P6">#REF!</definedName>
    <definedName name="S4P7">#REF!</definedName>
    <definedName name="S4P8">#REF!</definedName>
    <definedName name="S4P9">#REF!</definedName>
    <definedName name="S4R1">#REF!</definedName>
    <definedName name="S4R10">#REF!</definedName>
    <definedName name="S4R11">#REF!</definedName>
    <definedName name="S4R12">#REF!</definedName>
    <definedName name="S4R13">#REF!</definedName>
    <definedName name="S4R14">#REF!</definedName>
    <definedName name="S4R15">#REF!</definedName>
    <definedName name="S4R16">#REF!</definedName>
    <definedName name="S4R17">#REF!</definedName>
    <definedName name="S4R18">#REF!</definedName>
    <definedName name="S4R19">#REF!</definedName>
    <definedName name="S4R2">#REF!</definedName>
    <definedName name="S4R20">#REF!</definedName>
    <definedName name="S4R21">#REF!</definedName>
    <definedName name="S4R22">#REF!</definedName>
    <definedName name="S4R23">#REF!</definedName>
    <definedName name="S4R24">#REF!</definedName>
    <definedName name="S4R3">#REF!</definedName>
    <definedName name="S4R4">#REF!</definedName>
    <definedName name="S4R5">#REF!</definedName>
    <definedName name="S4R6">#REF!</definedName>
    <definedName name="S4R7">#REF!</definedName>
    <definedName name="S4R8">#REF!</definedName>
    <definedName name="S4R9">#REF!</definedName>
    <definedName name="S5P1">#REF!</definedName>
    <definedName name="S5P10">#REF!</definedName>
    <definedName name="S5P11">#REF!</definedName>
    <definedName name="S5P12">#REF!</definedName>
    <definedName name="S5P13">#REF!</definedName>
    <definedName name="S5P14">#REF!</definedName>
    <definedName name="S5P15">#REF!</definedName>
    <definedName name="S5P16">#REF!</definedName>
    <definedName name="S5P17">#REF!</definedName>
    <definedName name="S5P18">#REF!</definedName>
    <definedName name="S5P19">#REF!</definedName>
    <definedName name="S5P2">#REF!</definedName>
    <definedName name="S5P20">#REF!</definedName>
    <definedName name="S5P21">#REF!</definedName>
    <definedName name="S5P22">#REF!</definedName>
    <definedName name="S5P23">#REF!</definedName>
    <definedName name="S5P24">#REF!</definedName>
    <definedName name="S5P3">#REF!</definedName>
    <definedName name="S5P4">#REF!</definedName>
    <definedName name="S5P5">#REF!</definedName>
    <definedName name="S5P6">#REF!</definedName>
    <definedName name="S5P7">#REF!</definedName>
    <definedName name="S5P8">#REF!</definedName>
    <definedName name="S5P9">#REF!</definedName>
    <definedName name="S5R1">#REF!</definedName>
    <definedName name="S5R10">#REF!</definedName>
    <definedName name="S5R11">#REF!</definedName>
    <definedName name="S5R12">#REF!</definedName>
    <definedName name="S5R13">#REF!</definedName>
    <definedName name="S5R14">#REF!</definedName>
    <definedName name="S5R15">#REF!</definedName>
    <definedName name="S5R16">#REF!</definedName>
    <definedName name="S5R17">#REF!</definedName>
    <definedName name="S5R18">#REF!</definedName>
    <definedName name="S5R19">#REF!</definedName>
    <definedName name="S5R2">#REF!</definedName>
    <definedName name="S5R20">#REF!</definedName>
    <definedName name="S5R21">#REF!</definedName>
    <definedName name="S5R22">#REF!</definedName>
    <definedName name="S5R23">#REF!</definedName>
    <definedName name="S5R24">#REF!</definedName>
    <definedName name="S5R3">#REF!</definedName>
    <definedName name="S5R4">#REF!</definedName>
    <definedName name="S5R5">#REF!</definedName>
    <definedName name="S5R6">#REF!</definedName>
    <definedName name="S5R7">#REF!</definedName>
    <definedName name="S5R8">#REF!</definedName>
    <definedName name="S5R9">#REF!</definedName>
    <definedName name="S6P1">#REF!</definedName>
    <definedName name="S6P10">#REF!</definedName>
    <definedName name="S6P11">#REF!</definedName>
    <definedName name="S6P12">#REF!</definedName>
    <definedName name="S6P13">#REF!</definedName>
    <definedName name="S6P14">#REF!</definedName>
    <definedName name="S6P15">#REF!</definedName>
    <definedName name="S6P16">#REF!</definedName>
    <definedName name="S6P17">#REF!</definedName>
    <definedName name="S6P18">#REF!</definedName>
    <definedName name="S6P19">#REF!</definedName>
    <definedName name="S6P2">#REF!</definedName>
    <definedName name="S6P20">#REF!</definedName>
    <definedName name="S6P21">#REF!</definedName>
    <definedName name="S6P22">#REF!</definedName>
    <definedName name="S6P23">#REF!</definedName>
    <definedName name="S6P24">#REF!</definedName>
    <definedName name="S6P3">#REF!</definedName>
    <definedName name="S6P4">#REF!</definedName>
    <definedName name="S6P5">#REF!</definedName>
    <definedName name="S6P6">#REF!</definedName>
    <definedName name="S6P7">#REF!</definedName>
    <definedName name="S6P8">#REF!</definedName>
    <definedName name="S6P9">#REF!</definedName>
    <definedName name="S6R1">#REF!</definedName>
    <definedName name="S6R10">#REF!</definedName>
    <definedName name="S6R11">#REF!</definedName>
    <definedName name="S6R12">#REF!</definedName>
    <definedName name="S6R13">#REF!</definedName>
    <definedName name="S6R14">#REF!</definedName>
    <definedName name="S6R15">#REF!</definedName>
    <definedName name="S6R16">#REF!</definedName>
    <definedName name="S6R17">#REF!</definedName>
    <definedName name="S6R18">#REF!</definedName>
    <definedName name="S6R19">#REF!</definedName>
    <definedName name="S6R2">#REF!</definedName>
    <definedName name="S6R20">#REF!</definedName>
    <definedName name="S6R21">#REF!</definedName>
    <definedName name="S6R22">#REF!</definedName>
    <definedName name="S6R23">#REF!</definedName>
    <definedName name="S6R24">#REF!</definedName>
    <definedName name="S6R3">#REF!</definedName>
    <definedName name="S6R4">#REF!</definedName>
    <definedName name="S6R5">#REF!</definedName>
    <definedName name="S6R6">#REF!</definedName>
    <definedName name="S6R7">#REF!</definedName>
    <definedName name="S6R8">#REF!</definedName>
    <definedName name="S6R9">#REF!</definedName>
    <definedName name="S7P1">#REF!</definedName>
    <definedName name="S7P10">#REF!</definedName>
    <definedName name="S7P11">#REF!</definedName>
    <definedName name="S7P12">#REF!</definedName>
    <definedName name="S7P13">#REF!</definedName>
    <definedName name="S7P14">#REF!</definedName>
    <definedName name="S7P15">#REF!</definedName>
    <definedName name="S7P16">#REF!</definedName>
    <definedName name="S7P17">#REF!</definedName>
    <definedName name="S7P18">#REF!</definedName>
    <definedName name="S7P19">#REF!</definedName>
    <definedName name="S7P2">#REF!</definedName>
    <definedName name="S7P20">#REF!</definedName>
    <definedName name="S7P21">#REF!</definedName>
    <definedName name="S7P22">#REF!</definedName>
    <definedName name="S7P23">#REF!</definedName>
    <definedName name="S7P24">#REF!</definedName>
    <definedName name="S7P3">#REF!</definedName>
    <definedName name="S7P4">#REF!</definedName>
    <definedName name="S7P5">#REF!</definedName>
    <definedName name="S7P6">#REF!</definedName>
    <definedName name="S7P7">#REF!</definedName>
    <definedName name="S7P8">#REF!</definedName>
    <definedName name="S7P9">#REF!</definedName>
    <definedName name="S7R1">#REF!</definedName>
    <definedName name="S7R10">#REF!</definedName>
    <definedName name="S7R11">#REF!</definedName>
    <definedName name="S7R12">#REF!</definedName>
    <definedName name="S7R13">#REF!</definedName>
    <definedName name="S7R14">#REF!</definedName>
    <definedName name="S7R15">#REF!</definedName>
    <definedName name="S7R16">#REF!</definedName>
    <definedName name="S7R17">#REF!</definedName>
    <definedName name="S7R18">#REF!</definedName>
    <definedName name="S7R19">#REF!</definedName>
    <definedName name="S7R2">#REF!</definedName>
    <definedName name="S7R20">#REF!</definedName>
    <definedName name="S7R21">#REF!</definedName>
    <definedName name="S7R22">#REF!</definedName>
    <definedName name="S7R23">#REF!</definedName>
    <definedName name="S7R24">#REF!</definedName>
    <definedName name="S7R3">#REF!</definedName>
    <definedName name="S7R4">#REF!</definedName>
    <definedName name="S7R5">#REF!</definedName>
    <definedName name="S7R6">#REF!</definedName>
    <definedName name="S7R7">#REF!</definedName>
    <definedName name="S7R8">#REF!</definedName>
    <definedName name="S7R9">#REF!</definedName>
    <definedName name="S8P1">#REF!</definedName>
    <definedName name="S8P10">#REF!</definedName>
    <definedName name="S8P11">#REF!</definedName>
    <definedName name="S8P12">#REF!</definedName>
    <definedName name="S8P13">#REF!</definedName>
    <definedName name="S8P14">#REF!</definedName>
    <definedName name="S8P15">#REF!</definedName>
    <definedName name="S8P16">#REF!</definedName>
    <definedName name="S8P17">#REF!</definedName>
    <definedName name="S8P18">#REF!</definedName>
    <definedName name="S8P19">#REF!</definedName>
    <definedName name="S8P2">#REF!</definedName>
    <definedName name="S8P20">#REF!</definedName>
    <definedName name="S8P21">#REF!</definedName>
    <definedName name="S8P22">#REF!</definedName>
    <definedName name="S8P23">#REF!</definedName>
    <definedName name="S8P24">#REF!</definedName>
    <definedName name="S8P3">#REF!</definedName>
    <definedName name="S8P4">#REF!</definedName>
    <definedName name="S8P5">#REF!</definedName>
    <definedName name="S8P6">#REF!</definedName>
    <definedName name="S8P7">#REF!</definedName>
    <definedName name="S8P8">#REF!</definedName>
    <definedName name="S8P9">#REF!</definedName>
    <definedName name="S8R1">#REF!</definedName>
    <definedName name="S8R10">#REF!</definedName>
    <definedName name="S8R11">#REF!</definedName>
    <definedName name="S8R12">#REF!</definedName>
    <definedName name="S8R13">#REF!</definedName>
    <definedName name="S8R14">#REF!</definedName>
    <definedName name="S8R15">#REF!</definedName>
    <definedName name="S8R16">#REF!</definedName>
    <definedName name="S8R17">#REF!</definedName>
    <definedName name="S8R18">#REF!</definedName>
    <definedName name="S8R19">#REF!</definedName>
    <definedName name="S8R2">#REF!</definedName>
    <definedName name="S8R20">#REF!</definedName>
    <definedName name="S8R21">#REF!</definedName>
    <definedName name="S8R22">#REF!</definedName>
    <definedName name="S8R23">#REF!</definedName>
    <definedName name="S8R24">#REF!</definedName>
    <definedName name="S8R3">#REF!</definedName>
    <definedName name="S8R4">#REF!</definedName>
    <definedName name="S8R5">#REF!</definedName>
    <definedName name="S8R6">#REF!</definedName>
    <definedName name="S8R7">#REF!</definedName>
    <definedName name="S8R8">#REF!</definedName>
    <definedName name="S8R9">#REF!</definedName>
    <definedName name="S9P1">#REF!</definedName>
    <definedName name="S9P10">#REF!</definedName>
    <definedName name="S9P11">#REF!</definedName>
    <definedName name="S9P12">#REF!</definedName>
    <definedName name="S9P13">#REF!</definedName>
    <definedName name="S9P14">#REF!</definedName>
    <definedName name="S9P15">#REF!</definedName>
    <definedName name="S9P16">#REF!</definedName>
    <definedName name="S9P17">#REF!</definedName>
    <definedName name="S9P18">#REF!</definedName>
    <definedName name="S9P19">#REF!</definedName>
    <definedName name="S9P2">#REF!</definedName>
    <definedName name="S9P20">#REF!</definedName>
    <definedName name="S9P21">#REF!</definedName>
    <definedName name="S9P22">#REF!</definedName>
    <definedName name="S9P23">#REF!</definedName>
    <definedName name="S9P24">#REF!</definedName>
    <definedName name="S9P3">#REF!</definedName>
    <definedName name="S9P4">#REF!</definedName>
    <definedName name="S9P5">#REF!</definedName>
    <definedName name="S9P6">#REF!</definedName>
    <definedName name="S9P7">#REF!</definedName>
    <definedName name="S9P8">#REF!</definedName>
    <definedName name="S9P9">#REF!</definedName>
    <definedName name="S9R1">#REF!</definedName>
    <definedName name="S9R10">#REF!</definedName>
    <definedName name="S9R11">#REF!</definedName>
    <definedName name="S9R12">#REF!</definedName>
    <definedName name="S9R13">#REF!</definedName>
    <definedName name="S9R14">#REF!</definedName>
    <definedName name="S9R15">#REF!</definedName>
    <definedName name="S9R16">#REF!</definedName>
    <definedName name="S9R17">#REF!</definedName>
    <definedName name="S9R18">#REF!</definedName>
    <definedName name="S9R19">#REF!</definedName>
    <definedName name="S9R2">#REF!</definedName>
    <definedName name="S9R20">#REF!</definedName>
    <definedName name="S9R21">#REF!</definedName>
    <definedName name="S9R22">#REF!</definedName>
    <definedName name="S9R23">#REF!</definedName>
    <definedName name="S9R24">#REF!</definedName>
    <definedName name="S9R3">#REF!</definedName>
    <definedName name="S9R4">#REF!</definedName>
    <definedName name="S9R5">#REF!</definedName>
    <definedName name="S9R6">#REF!</definedName>
    <definedName name="S9R7">#REF!</definedName>
    <definedName name="S9R8">#REF!</definedName>
    <definedName name="S9R9">#REF!</definedName>
    <definedName name="soma_total">#REF!</definedName>
    <definedName name="sub_item_1">#REF!</definedName>
    <definedName name="sub_item_10">#REF!</definedName>
    <definedName name="sub_item_11">#REF!</definedName>
    <definedName name="sub_item_12">#REF!</definedName>
    <definedName name="sub_item_13">#REF!</definedName>
    <definedName name="sub_item_14">#REF!</definedName>
    <definedName name="sub_item_15">#REF!</definedName>
    <definedName name="sub_item_16">#REF!</definedName>
    <definedName name="sub_item_17">#REF!</definedName>
    <definedName name="sub_item_18">#REF!</definedName>
    <definedName name="sub_item_19">#REF!</definedName>
    <definedName name="sub_item_2">#REF!</definedName>
    <definedName name="sub_item_20">#REF!</definedName>
    <definedName name="sub_item_21">#REF!</definedName>
    <definedName name="sub_item_22">#REF!</definedName>
    <definedName name="sub_item_23">#REF!</definedName>
    <definedName name="sub_item_24">#REF!</definedName>
    <definedName name="sub_item_25">#REF!</definedName>
    <definedName name="sub_item_26">#REF!</definedName>
    <definedName name="sub_item_27">#REF!</definedName>
    <definedName name="sub_item_28">#REF!</definedName>
    <definedName name="sub_item_29">#REF!</definedName>
    <definedName name="sub_item_3">#REF!</definedName>
    <definedName name="sub_item_30">#REF!</definedName>
    <definedName name="sub_item_31">#REF!</definedName>
    <definedName name="sub_item_32">#REF!</definedName>
    <definedName name="sub_item_33">#REF!</definedName>
    <definedName name="sub_item_34">#REF!</definedName>
    <definedName name="sub_item_35">#REF!</definedName>
    <definedName name="sub_item_36">#REF!</definedName>
    <definedName name="sub_item_37">#REF!</definedName>
    <definedName name="sub_item_38">#REF!</definedName>
    <definedName name="sub_item_39">#REF!</definedName>
    <definedName name="sub_item_4">#REF!</definedName>
    <definedName name="sub_item_40">#REF!</definedName>
    <definedName name="sub_item_41">#REF!</definedName>
    <definedName name="sub_item_42">#REF!</definedName>
    <definedName name="sub_item_43">#REF!</definedName>
    <definedName name="sub_item_44">#REF!</definedName>
    <definedName name="sub_item_45">#REF!</definedName>
    <definedName name="sub_item_5">#REF!</definedName>
    <definedName name="sub_item_6">#REF!</definedName>
    <definedName name="sub_item_7">#REF!</definedName>
    <definedName name="sub_item_8">#REF!</definedName>
    <definedName name="sub_item_9">#REF!</definedName>
    <definedName name="switch">#REF!</definedName>
    <definedName name="T">#REF!</definedName>
    <definedName name="teste">"$#REF!.$A$1:$B$3278"</definedName>
    <definedName name="TOTAL_ACU_REF">#REF!</definedName>
    <definedName name="TOTAL_ADD">#REF!</definedName>
    <definedName name="TOTAL_ADD_ACU">#REF!</definedName>
    <definedName name="TOTAL_REF">#REF!</definedName>
    <definedName name="TOTAL_RES">#REF!</definedName>
    <definedName name="TOTAL_RES_ACU">#REF!</definedName>
    <definedName name="Z_E9EF4FFF_2A51_4B23_8A33_7F2B85269ACF_.wvu.PrintArea_7">"#REF!"</definedName>
    <definedName name="Z_E9EF4FFF_2A51_4B23_8A33_7F2B85269ACF_.wvu.PrintArea_7_1">"#REF!"</definedName>
    <definedName name="Z_E9EF4FFF_2A51_4B23_8A33_7F2B85269ACF_.wvu.PrintArea_7_2">"#REF!"</definedName>
    <definedName name="Z_E9EF4FFF_2A51_4B23_8A33_7F2B85269ACF_.wvu.PrintArea_7_3">"#REF!"</definedName>
    <definedName name="Z_E9EF4FFF_2A51_4B23_8A33_7F2B85269ACF_.wvu.Rows_2">("#REF!,#REF!,#REF!,#REF!,#REF!,#REF!,#REF!,#REF!,#REF!,#REF!,#REF!,#REF!,#REF!)")</definedName>
    <definedName name="Z_E9EF4FFF_2A51_4B23_8A33_7F2B85269ACF_.wvu.Rows_2_1">("#REF!,#REF!,#REF!,#REF!,#REF!,#REF!,#REF!,#REF!,#REF!,#REF!,#REF!,#REF!,#REF!)")</definedName>
    <definedName name="Z_E9EF4FFF_2A51_4B23_8A33_7F2B85269ACF_.wvu.Rows_2_2">("#REF!,#REF!,#REF!,#REF!,#REF!,#REF!,#REF!,#REF!,#REF!,#REF!,#REF!,#REF!,#REF!)")</definedName>
    <definedName name="Z_E9EF4FFF_2A51_4B23_8A33_7F2B85269ACF_.wvu.Rows_2_3">("#REF!,#REF!,#REF!,#REF!,#REF!,#REF!,#REF!,#REF!,#REF!,#REF!,#REF!,#REF!,#REF!)")</definedName>
  </definedNames>
  <calcPr calcId="162913"/>
  <extLst>
    <ext uri="GoogleSheetsCustomDataVersion2">
      <go:sheetsCustomData xmlns:go="http://customooxmlschemas.google.com/" r:id="rId12" roundtripDataChecksum="/sqNhG6zJiR5tYR7Ndmh3ZU/Y6LzhpupJ654oPeyHb0="/>
    </ext>
  </extLst>
</workbook>
</file>

<file path=xl/calcChain.xml><?xml version="1.0" encoding="utf-8"?>
<calcChain xmlns="http://schemas.openxmlformats.org/spreadsheetml/2006/main">
  <c r="H34" i="4" l="1"/>
  <c r="G46" i="4"/>
  <c r="H46" i="4" s="1"/>
  <c r="G45" i="4"/>
  <c r="H45" i="4" s="1"/>
  <c r="G51" i="4"/>
  <c r="H51" i="4" s="1"/>
  <c r="G39" i="4"/>
  <c r="H39" i="4" s="1"/>
  <c r="W19" i="1"/>
  <c r="W20" i="1"/>
  <c r="A20" i="1"/>
  <c r="A19" i="1"/>
  <c r="G116" i="4"/>
  <c r="H116" i="4" s="1"/>
  <c r="H115" i="4" s="1"/>
  <c r="S18" i="1" s="1"/>
  <c r="G96" i="4"/>
  <c r="H96" i="4" s="1"/>
  <c r="G90" i="4"/>
  <c r="H90" i="4" s="1"/>
  <c r="G93" i="4"/>
  <c r="H93" i="4" s="1"/>
  <c r="G92" i="4"/>
  <c r="H92" i="4" s="1"/>
  <c r="G91" i="4"/>
  <c r="H91" i="4" s="1"/>
  <c r="G97" i="4"/>
  <c r="H97" i="4" s="1"/>
  <c r="G95" i="4"/>
  <c r="H95" i="4" s="1"/>
  <c r="G94" i="4"/>
  <c r="H94" i="4" s="1"/>
  <c r="G89" i="4"/>
  <c r="H89" i="4" s="1"/>
  <c r="G88" i="4"/>
  <c r="H88" i="4" s="1"/>
  <c r="G87" i="4"/>
  <c r="H87" i="4" s="1"/>
  <c r="G78" i="4"/>
  <c r="H78" i="4" s="1"/>
  <c r="G77" i="4"/>
  <c r="H77" i="4" s="1"/>
  <c r="G76" i="4"/>
  <c r="H76" i="4" s="1"/>
  <c r="G68" i="4"/>
  <c r="H68" i="4" s="1"/>
  <c r="G65" i="4"/>
  <c r="H65" i="4" s="1"/>
  <c r="G64" i="4"/>
  <c r="H64" i="4" s="1"/>
  <c r="G63" i="4"/>
  <c r="H63" i="4" s="1"/>
  <c r="G67" i="4"/>
  <c r="H67" i="4" s="1"/>
  <c r="G66" i="4"/>
  <c r="H66" i="4" s="1"/>
  <c r="C119" i="6"/>
  <c r="B119" i="6"/>
  <c r="H75" i="4" l="1"/>
  <c r="S14" i="1" s="1"/>
  <c r="H86" i="4"/>
  <c r="S16" i="1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E100" i="6"/>
  <c r="D104" i="6"/>
  <c r="D105" i="6" s="1"/>
  <c r="E106" i="6" s="1"/>
  <c r="G100" i="4"/>
  <c r="H100" i="4" s="1"/>
  <c r="G101" i="4"/>
  <c r="H101" i="4" s="1"/>
  <c r="G99" i="4"/>
  <c r="H99" i="4" s="1"/>
  <c r="H98" i="4" l="1"/>
  <c r="S17" i="1" s="1"/>
  <c r="G126" i="4"/>
  <c r="H126" i="4" s="1"/>
  <c r="H125" i="4" s="1"/>
  <c r="S20" i="1" s="1"/>
  <c r="G124" i="4"/>
  <c r="H124" i="4" s="1"/>
  <c r="D94" i="6"/>
  <c r="D90" i="6"/>
  <c r="D91" i="6"/>
  <c r="D92" i="6"/>
  <c r="G69" i="4"/>
  <c r="H69" i="4" s="1"/>
  <c r="G16" i="4"/>
  <c r="H16" i="4" s="1"/>
  <c r="G12" i="4"/>
  <c r="H12" i="4" s="1"/>
  <c r="G80" i="4"/>
  <c r="H80" i="4" s="1"/>
  <c r="G85" i="4"/>
  <c r="H85" i="4" s="1"/>
  <c r="G83" i="4"/>
  <c r="H83" i="4" s="1"/>
  <c r="G84" i="4"/>
  <c r="H84" i="4" s="1"/>
  <c r="G81" i="4"/>
  <c r="H81" i="4" s="1"/>
  <c r="D89" i="6"/>
  <c r="G82" i="4"/>
  <c r="H82" i="4" s="1"/>
  <c r="G74" i="4"/>
  <c r="H74" i="4" s="1"/>
  <c r="G73" i="4"/>
  <c r="H73" i="4" s="1"/>
  <c r="G72" i="4"/>
  <c r="H72" i="4" s="1"/>
  <c r="G71" i="4"/>
  <c r="H71" i="4" s="1"/>
  <c r="D76" i="6"/>
  <c r="D77" i="6"/>
  <c r="D78" i="6"/>
  <c r="D79" i="6"/>
  <c r="D80" i="6"/>
  <c r="D75" i="6"/>
  <c r="D81" i="6" s="1"/>
  <c r="D69" i="6"/>
  <c r="D70" i="6"/>
  <c r="D71" i="6"/>
  <c r="D72" i="6"/>
  <c r="D68" i="6"/>
  <c r="D73" i="6" s="1"/>
  <c r="G62" i="4"/>
  <c r="H62" i="4" s="1"/>
  <c r="H66" i="6"/>
  <c r="G61" i="4"/>
  <c r="H61" i="4" s="1"/>
  <c r="G58" i="4"/>
  <c r="H58" i="4" s="1"/>
  <c r="G56" i="4"/>
  <c r="H56" i="4" s="1"/>
  <c r="G55" i="4"/>
  <c r="H55" i="4" s="1"/>
  <c r="G52" i="4"/>
  <c r="H52" i="4" s="1"/>
  <c r="G50" i="4"/>
  <c r="H50" i="4" s="1"/>
  <c r="G49" i="4"/>
  <c r="H49" i="4" s="1"/>
  <c r="H60" i="4" l="1"/>
  <c r="S12" i="1" s="1"/>
  <c r="H79" i="4"/>
  <c r="S15" i="1" s="1"/>
  <c r="H70" i="4"/>
  <c r="S13" i="1" s="1"/>
  <c r="H33" i="4"/>
  <c r="G33" i="4"/>
  <c r="G32" i="4"/>
  <c r="H32" i="4" s="1"/>
  <c r="G31" i="4"/>
  <c r="H31" i="4" s="1"/>
  <c r="G30" i="4"/>
  <c r="H30" i="4" s="1"/>
  <c r="G29" i="4"/>
  <c r="H29" i="4" s="1"/>
  <c r="G28" i="4"/>
  <c r="H28" i="4" s="1"/>
  <c r="G26" i="4"/>
  <c r="H26" i="4" s="1"/>
  <c r="G25" i="4"/>
  <c r="H25" i="4" s="1"/>
  <c r="G24" i="4"/>
  <c r="H24" i="4" s="1"/>
  <c r="G23" i="4"/>
  <c r="H23" i="4" s="1"/>
  <c r="G19" i="4" l="1"/>
  <c r="H19" i="4" s="1"/>
  <c r="G21" i="4"/>
  <c r="H21" i="4" s="1"/>
  <c r="G3" i="6"/>
  <c r="AK85" i="5" l="1"/>
  <c r="B26" i="5"/>
  <c r="D2" i="5" s="1"/>
  <c r="C23" i="5"/>
  <c r="B17" i="5"/>
  <c r="D13" i="5"/>
  <c r="B19" i="5" s="1"/>
  <c r="C13" i="5"/>
  <c r="O12" i="5"/>
  <c r="N12" i="5"/>
  <c r="M12" i="5"/>
  <c r="O11" i="5"/>
  <c r="N11" i="5"/>
  <c r="M11" i="5"/>
  <c r="O10" i="5"/>
  <c r="N10" i="5"/>
  <c r="M10" i="5"/>
  <c r="O9" i="5"/>
  <c r="N9" i="5"/>
  <c r="M9" i="5"/>
  <c r="O8" i="5"/>
  <c r="N8" i="5"/>
  <c r="M8" i="5"/>
  <c r="N13" i="5" l="1"/>
  <c r="M17" i="5" s="1"/>
  <c r="O13" i="5"/>
  <c r="M19" i="5" s="1"/>
  <c r="D6" i="5"/>
  <c r="B13" i="5" s="1"/>
  <c r="B15" i="5" s="1"/>
  <c r="O2" i="5"/>
  <c r="O6" i="5" s="1"/>
  <c r="M13" i="5"/>
  <c r="M15" i="5" s="1"/>
  <c r="O25" i="5"/>
  <c r="S66" i="1"/>
  <c r="C4" i="1"/>
  <c r="G15" i="4"/>
  <c r="C3" i="1"/>
  <c r="C2" i="1"/>
  <c r="G13" i="4" l="1"/>
  <c r="H13" i="4" s="1"/>
  <c r="G122" i="4" l="1"/>
  <c r="H122" i="4" s="1"/>
  <c r="G120" i="4" l="1"/>
  <c r="H120" i="4" s="1"/>
  <c r="G119" i="4"/>
  <c r="H119" i="4" s="1"/>
  <c r="H117" i="4" l="1"/>
  <c r="G48" i="4"/>
  <c r="H48" i="4" s="1"/>
  <c r="G44" i="4"/>
  <c r="H44" i="4" s="1"/>
  <c r="G43" i="4"/>
  <c r="H43" i="4" s="1"/>
  <c r="G42" i="4"/>
  <c r="H42" i="4" s="1"/>
  <c r="G40" i="4"/>
  <c r="H40" i="4" s="1"/>
  <c r="G38" i="4"/>
  <c r="H38" i="4" s="1"/>
  <c r="G37" i="4"/>
  <c r="H37" i="4" s="1"/>
  <c r="G36" i="4"/>
  <c r="H36" i="4" s="1"/>
  <c r="G54" i="4"/>
  <c r="H54" i="4" s="1"/>
  <c r="G20" i="4"/>
  <c r="H20" i="4" s="1"/>
  <c r="H17" i="4" s="1"/>
  <c r="S10" i="1" s="1"/>
  <c r="H15" i="4"/>
  <c r="G14" i="4"/>
  <c r="H14" i="4" s="1"/>
  <c r="G66" i="3"/>
  <c r="G65" i="3"/>
  <c r="B65" i="3"/>
  <c r="B66" i="3" s="1"/>
  <c r="G64" i="3"/>
  <c r="H65" i="3" s="1"/>
  <c r="B64" i="3"/>
  <c r="G62" i="3"/>
  <c r="G61" i="3"/>
  <c r="B61" i="3"/>
  <c r="B62" i="3" s="1"/>
  <c r="G60" i="3"/>
  <c r="B60" i="3"/>
  <c r="G58" i="3"/>
  <c r="G57" i="3"/>
  <c r="G56" i="3"/>
  <c r="B56" i="3"/>
  <c r="B57" i="3" s="1"/>
  <c r="B58" i="3" s="1"/>
  <c r="G54" i="3"/>
  <c r="G51" i="3" s="1"/>
  <c r="G53" i="3"/>
  <c r="G52" i="3"/>
  <c r="B52" i="3"/>
  <c r="B53" i="3" s="1"/>
  <c r="B54" i="3" s="1"/>
  <c r="G50" i="3"/>
  <c r="G49" i="3"/>
  <c r="B49" i="3"/>
  <c r="B50" i="3" s="1"/>
  <c r="G48" i="3"/>
  <c r="H49" i="3" s="1"/>
  <c r="B48" i="3"/>
  <c r="G46" i="3"/>
  <c r="G45" i="3"/>
  <c r="B45" i="3"/>
  <c r="B46" i="3" s="1"/>
  <c r="G44" i="3"/>
  <c r="B44" i="3"/>
  <c r="G42" i="3"/>
  <c r="G41" i="3"/>
  <c r="G40" i="3"/>
  <c r="B40" i="3"/>
  <c r="B41" i="3" s="1"/>
  <c r="B42" i="3" s="1"/>
  <c r="G38" i="3"/>
  <c r="G35" i="3" s="1"/>
  <c r="G37" i="3"/>
  <c r="G36" i="3"/>
  <c r="B36" i="3"/>
  <c r="B37" i="3" s="1"/>
  <c r="B38" i="3" s="1"/>
  <c r="G34" i="3"/>
  <c r="G33" i="3"/>
  <c r="B33" i="3"/>
  <c r="B34" i="3" s="1"/>
  <c r="G32" i="3"/>
  <c r="H33" i="3" s="1"/>
  <c r="B32" i="3"/>
  <c r="G30" i="3"/>
  <c r="G29" i="3"/>
  <c r="B29" i="3"/>
  <c r="B30" i="3" s="1"/>
  <c r="G28" i="3"/>
  <c r="B28" i="3"/>
  <c r="G26" i="3"/>
  <c r="G25" i="3"/>
  <c r="G24" i="3"/>
  <c r="B24" i="3"/>
  <c r="B25" i="3" s="1"/>
  <c r="B26" i="3" s="1"/>
  <c r="G22" i="3"/>
  <c r="G21" i="3"/>
  <c r="G20" i="3"/>
  <c r="H21" i="3" s="1"/>
  <c r="B20" i="3"/>
  <c r="B21" i="3" s="1"/>
  <c r="B22" i="3" s="1"/>
  <c r="G18" i="3"/>
  <c r="G17" i="3"/>
  <c r="B17" i="3"/>
  <c r="B18" i="3" s="1"/>
  <c r="G16" i="3"/>
  <c r="B16" i="3"/>
  <c r="G14" i="3"/>
  <c r="G13" i="3"/>
  <c r="H13" i="3" s="1"/>
  <c r="B13" i="3"/>
  <c r="B14" i="3" s="1"/>
  <c r="G12" i="3"/>
  <c r="B12" i="3"/>
  <c r="G10" i="3"/>
  <c r="G9" i="3"/>
  <c r="H9" i="3" s="1"/>
  <c r="G8" i="3"/>
  <c r="B8" i="3"/>
  <c r="B9" i="3" s="1"/>
  <c r="B10" i="3" s="1"/>
  <c r="R66" i="1"/>
  <c r="B66" i="1"/>
  <c r="W18" i="1"/>
  <c r="A18" i="1"/>
  <c r="W17" i="1"/>
  <c r="A17" i="1"/>
  <c r="W16" i="1"/>
  <c r="A16" i="1"/>
  <c r="W15" i="1"/>
  <c r="A15" i="1"/>
  <c r="W14" i="1"/>
  <c r="A14" i="1"/>
  <c r="W13" i="1"/>
  <c r="A13" i="1"/>
  <c r="W12" i="1"/>
  <c r="A12" i="1"/>
  <c r="W11" i="1"/>
  <c r="A11" i="1"/>
  <c r="W10" i="1"/>
  <c r="A10" i="1"/>
  <c r="W9" i="1"/>
  <c r="A9" i="1"/>
  <c r="Q6" i="1"/>
  <c r="Q32" i="1" s="1"/>
  <c r="P6" i="1"/>
  <c r="O6" i="1"/>
  <c r="O32" i="1" s="1"/>
  <c r="N6" i="1"/>
  <c r="M6" i="1"/>
  <c r="M32" i="1" s="1"/>
  <c r="L6" i="1"/>
  <c r="L32" i="1" s="1"/>
  <c r="K6" i="1"/>
  <c r="K32" i="1" s="1"/>
  <c r="J6" i="1"/>
  <c r="I6" i="1"/>
  <c r="I32" i="1" s="1"/>
  <c r="H6" i="1"/>
  <c r="G6" i="1"/>
  <c r="G32" i="1" s="1"/>
  <c r="F6" i="1"/>
  <c r="F27" i="1" s="1"/>
  <c r="D6" i="1"/>
  <c r="K3" i="1"/>
  <c r="I3" i="1"/>
  <c r="H11" i="4" l="1"/>
  <c r="S9" i="1" s="1"/>
  <c r="I59" i="4"/>
  <c r="S19" i="1"/>
  <c r="G19" i="3"/>
  <c r="G7" i="3"/>
  <c r="G23" i="3"/>
  <c r="H37" i="3"/>
  <c r="G39" i="3"/>
  <c r="H53" i="3"/>
  <c r="G55" i="3"/>
  <c r="G11" i="3"/>
  <c r="H17" i="3"/>
  <c r="H25" i="3"/>
  <c r="G27" i="3"/>
  <c r="H41" i="3"/>
  <c r="G43" i="3"/>
  <c r="H57" i="3"/>
  <c r="G59" i="3"/>
  <c r="G15" i="3"/>
  <c r="H29" i="3"/>
  <c r="G31" i="3"/>
  <c r="H45" i="3"/>
  <c r="G47" i="3"/>
  <c r="H61" i="3"/>
  <c r="G63" i="3"/>
  <c r="M3" i="1"/>
  <c r="F7" i="1" s="1"/>
  <c r="F8" i="1" s="1"/>
  <c r="G7" i="1" s="1"/>
  <c r="G8" i="1" s="1"/>
  <c r="H7" i="1" s="1"/>
  <c r="H8" i="1" s="1"/>
  <c r="I7" i="1" s="1"/>
  <c r="I8" i="1" s="1"/>
  <c r="J7" i="1" s="1"/>
  <c r="J8" i="1" s="1"/>
  <c r="K7" i="1" s="1"/>
  <c r="K8" i="1" s="1"/>
  <c r="L7" i="1" s="1"/>
  <c r="L8" i="1" s="1"/>
  <c r="M7" i="1" s="1"/>
  <c r="M8" i="1" s="1"/>
  <c r="N7" i="1" s="1"/>
  <c r="N8" i="1" s="1"/>
  <c r="O7" i="1" s="1"/>
  <c r="O8" i="1" s="1"/>
  <c r="P7" i="1" s="1"/>
  <c r="P8" i="1" s="1"/>
  <c r="Q7" i="1" s="1"/>
  <c r="Q8" i="1" s="1"/>
  <c r="F26" i="1"/>
  <c r="F24" i="1"/>
  <c r="F22" i="1"/>
  <c r="F32" i="1"/>
  <c r="F25" i="1"/>
  <c r="F21" i="1"/>
  <c r="J32" i="1"/>
  <c r="N32" i="1"/>
  <c r="F23" i="1"/>
  <c r="P32" i="1"/>
  <c r="H32" i="1"/>
  <c r="S11" i="1" l="1"/>
  <c r="I10" i="4"/>
  <c r="I8" i="4"/>
  <c r="S29" i="1"/>
  <c r="T20" i="1" l="1"/>
  <c r="T19" i="1"/>
  <c r="T9" i="1"/>
  <c r="T10" i="1"/>
  <c r="T13" i="1"/>
  <c r="T27" i="1"/>
  <c r="T16" i="1"/>
  <c r="S3" i="1"/>
  <c r="S4" i="1" s="1"/>
  <c r="T17" i="1"/>
  <c r="T21" i="1"/>
  <c r="T12" i="1"/>
  <c r="T22" i="1"/>
  <c r="T24" i="1"/>
  <c r="T14" i="1"/>
  <c r="T18" i="1"/>
  <c r="T26" i="1"/>
  <c r="T23" i="1"/>
  <c r="T25" i="1"/>
  <c r="T11" i="1"/>
  <c r="T15" i="1"/>
  <c r="T29" i="1" l="1"/>
  <c r="T2" i="1"/>
  <c r="T3" i="1" s="1"/>
  <c r="O52" i="1" s="1"/>
  <c r="Q42" i="1" l="1"/>
  <c r="F36" i="1"/>
  <c r="L56" i="1"/>
  <c r="H54" i="1"/>
  <c r="O34" i="1"/>
  <c r="H52" i="1"/>
  <c r="N48" i="1"/>
  <c r="G50" i="1"/>
  <c r="G42" i="1"/>
  <c r="O48" i="1"/>
  <c r="O36" i="1"/>
  <c r="I50" i="1"/>
  <c r="O44" i="1"/>
  <c r="M56" i="1"/>
  <c r="N50" i="1"/>
  <c r="H50" i="1"/>
  <c r="J52" i="1"/>
  <c r="P48" i="1"/>
  <c r="H42" i="1"/>
  <c r="K34" i="1"/>
  <c r="J36" i="1"/>
  <c r="G54" i="1"/>
  <c r="P46" i="1"/>
  <c r="L34" i="1"/>
  <c r="P56" i="1"/>
  <c r="L48" i="1"/>
  <c r="I38" i="1"/>
  <c r="M40" i="1"/>
  <c r="K38" i="1"/>
  <c r="N52" i="1"/>
  <c r="N40" i="1"/>
  <c r="J56" i="1"/>
  <c r="F38" i="1"/>
  <c r="L42" i="1"/>
  <c r="I52" i="1"/>
  <c r="K54" i="1"/>
  <c r="J44" i="1"/>
  <c r="J46" i="1"/>
  <c r="G56" i="1"/>
  <c r="H48" i="1"/>
  <c r="N46" i="1"/>
  <c r="H38" i="1"/>
  <c r="M34" i="1"/>
  <c r="O38" i="1"/>
  <c r="G36" i="1"/>
  <c r="G40" i="1"/>
  <c r="L50" i="1"/>
  <c r="M38" i="1"/>
  <c r="K40" i="1"/>
  <c r="N34" i="1"/>
  <c r="F42" i="1"/>
  <c r="I54" i="1"/>
  <c r="K56" i="1"/>
  <c r="M44" i="1"/>
  <c r="P38" i="1"/>
  <c r="I56" i="1"/>
  <c r="Q52" i="1"/>
  <c r="K48" i="1"/>
  <c r="I48" i="1"/>
  <c r="Q36" i="1"/>
  <c r="J40" i="1"/>
  <c r="N44" i="1"/>
  <c r="O46" i="1"/>
  <c r="P52" i="1"/>
  <c r="M48" i="1"/>
  <c r="L44" i="1"/>
  <c r="F54" i="1"/>
  <c r="K36" i="1"/>
  <c r="M46" i="1"/>
  <c r="P34" i="1"/>
  <c r="N36" i="1"/>
  <c r="N54" i="1"/>
  <c r="N38" i="1"/>
  <c r="G52" i="1"/>
  <c r="Q56" i="1"/>
  <c r="Q48" i="1"/>
  <c r="I40" i="1"/>
  <c r="P54" i="1"/>
  <c r="H34" i="1"/>
  <c r="Q54" i="1"/>
  <c r="L54" i="1"/>
  <c r="Q38" i="1"/>
  <c r="P50" i="1"/>
  <c r="J34" i="1"/>
  <c r="P36" i="1"/>
  <c r="O54" i="1"/>
  <c r="K46" i="1"/>
  <c r="F50" i="1"/>
  <c r="K44" i="1"/>
  <c r="N56" i="1"/>
  <c r="F48" i="1"/>
  <c r="Q50" i="1"/>
  <c r="J50" i="1"/>
  <c r="F44" i="1"/>
  <c r="L46" i="1"/>
  <c r="F56" i="1"/>
  <c r="J54" i="1"/>
  <c r="H44" i="1"/>
  <c r="O50" i="1"/>
  <c r="G38" i="1"/>
  <c r="K42" i="1"/>
  <c r="I44" i="1"/>
  <c r="G48" i="1"/>
  <c r="M42" i="1"/>
  <c r="K52" i="1"/>
  <c r="P42" i="1"/>
  <c r="I46" i="1"/>
  <c r="M54" i="1"/>
  <c r="Q46" i="1"/>
  <c r="L38" i="1"/>
  <c r="L52" i="1"/>
  <c r="L40" i="1"/>
  <c r="O56" i="1"/>
  <c r="F40" i="1"/>
  <c r="H40" i="1"/>
  <c r="I42" i="1"/>
  <c r="Q40" i="1"/>
  <c r="J38" i="1"/>
  <c r="P44" i="1"/>
  <c r="F52" i="1"/>
  <c r="H56" i="1"/>
  <c r="O40" i="1"/>
  <c r="Q34" i="1"/>
  <c r="I36" i="1"/>
  <c r="F46" i="1"/>
  <c r="J42" i="1"/>
  <c r="I34" i="1"/>
  <c r="L36" i="1"/>
  <c r="H46" i="1"/>
  <c r="M36" i="1"/>
  <c r="J48" i="1"/>
  <c r="P40" i="1"/>
  <c r="G46" i="1"/>
  <c r="O42" i="1"/>
  <c r="F34" i="1"/>
  <c r="H36" i="1"/>
  <c r="G44" i="1"/>
  <c r="K50" i="1"/>
  <c r="M50" i="1"/>
  <c r="N42" i="1"/>
  <c r="M52" i="1"/>
  <c r="G34" i="1"/>
  <c r="Q44" i="1"/>
  <c r="H51" i="1"/>
  <c r="Q49" i="1"/>
  <c r="F49" i="1"/>
  <c r="K43" i="1"/>
  <c r="I41" i="1"/>
  <c r="N35" i="1"/>
  <c r="L33" i="1"/>
  <c r="T4" i="1"/>
  <c r="J33" i="1"/>
  <c r="P49" i="1"/>
  <c r="H41" i="1"/>
  <c r="L35" i="1"/>
  <c r="G51" i="1"/>
  <c r="L45" i="1"/>
  <c r="J43" i="1"/>
  <c r="N37" i="1"/>
  <c r="P39" i="1"/>
  <c r="I47" i="1"/>
  <c r="G47" i="1"/>
  <c r="P47" i="1"/>
  <c r="J47" i="1"/>
  <c r="H47" i="1"/>
  <c r="Q55" i="1"/>
  <c r="J55" i="1"/>
  <c r="P55" i="1"/>
  <c r="N47" i="1"/>
  <c r="F51" i="1"/>
  <c r="J51" i="1"/>
  <c r="M41" i="1"/>
  <c r="J49" i="1"/>
  <c r="G53" i="1"/>
  <c r="G37" i="1"/>
  <c r="H37" i="1"/>
  <c r="L37" i="1"/>
  <c r="J45" i="1"/>
  <c r="I45" i="1"/>
  <c r="Q53" i="1"/>
  <c r="H53" i="1"/>
  <c r="F53" i="1"/>
  <c r="K53" i="1"/>
  <c r="Q35" i="1"/>
  <c r="F35" i="1"/>
  <c r="J35" i="1"/>
  <c r="Q43" i="1"/>
  <c r="O33" i="1"/>
  <c r="K41" i="1"/>
  <c r="Q41" i="1"/>
  <c r="K49" i="1"/>
  <c r="N49" i="1"/>
  <c r="M49" i="1"/>
  <c r="Q33" i="1"/>
  <c r="J37" i="1"/>
  <c r="H45" i="1"/>
  <c r="N51" i="1"/>
  <c r="I55" i="1"/>
  <c r="O47" i="1"/>
  <c r="K55" i="1"/>
  <c r="H55" i="1"/>
  <c r="F45" i="1"/>
  <c r="P53" i="1"/>
  <c r="O53" i="1"/>
  <c r="I35" i="1"/>
  <c r="I43" i="1"/>
  <c r="G43" i="1"/>
  <c r="G33" i="1"/>
  <c r="H33" i="1"/>
  <c r="P41" i="1"/>
  <c r="J53" i="1"/>
  <c r="G55" i="1"/>
  <c r="F39" i="1"/>
  <c r="I51" i="1"/>
  <c r="O51" i="1"/>
  <c r="Q45" i="1"/>
  <c r="M37" i="1"/>
  <c r="P45" i="1"/>
  <c r="N53" i="1"/>
  <c r="M45" i="1"/>
  <c r="J41" i="1"/>
  <c r="F33" i="1"/>
  <c r="Q39" i="1"/>
  <c r="L39" i="1"/>
  <c r="K47" i="1"/>
  <c r="M55" i="1"/>
  <c r="O55" i="1"/>
  <c r="F55" i="1"/>
  <c r="Q51" i="1"/>
  <c r="P33" i="1"/>
  <c r="O43" i="1"/>
  <c r="F37" i="1"/>
  <c r="O45" i="1"/>
  <c r="M53" i="1"/>
  <c r="P37" i="1"/>
  <c r="M35" i="1"/>
  <c r="M43" i="1"/>
  <c r="N43" i="1"/>
  <c r="L43" i="1"/>
  <c r="K33" i="1"/>
  <c r="N33" i="1"/>
  <c r="M33" i="1"/>
  <c r="G41" i="1"/>
  <c r="L41" i="1"/>
  <c r="G49" i="1"/>
  <c r="I49" i="1"/>
  <c r="H49" i="1"/>
  <c r="F43" i="1"/>
  <c r="M39" i="1"/>
  <c r="O39" i="1"/>
  <c r="N39" i="1"/>
  <c r="K39" i="1"/>
  <c r="Q47" i="1"/>
  <c r="F47" i="1"/>
  <c r="L55" i="1"/>
  <c r="M51" i="1"/>
  <c r="P51" i="1"/>
  <c r="G35" i="1"/>
  <c r="L51" i="1"/>
  <c r="O37" i="1"/>
  <c r="K45" i="1"/>
  <c r="I53" i="1"/>
  <c r="P35" i="1"/>
  <c r="H43" i="1"/>
  <c r="I33" i="1"/>
  <c r="F41" i="1"/>
  <c r="H35" i="1"/>
  <c r="P43" i="1"/>
  <c r="L49" i="1"/>
  <c r="I39" i="1"/>
  <c r="J39" i="1"/>
  <c r="H39" i="1"/>
  <c r="G39" i="1"/>
  <c r="M47" i="1"/>
  <c r="L47" i="1"/>
  <c r="N55" i="1"/>
  <c r="K51" i="1"/>
  <c r="I37" i="1"/>
  <c r="K37" i="1"/>
  <c r="Q37" i="1"/>
  <c r="G45" i="1"/>
  <c r="N45" i="1"/>
  <c r="L53" i="1"/>
  <c r="K35" i="1"/>
  <c r="O35" i="1"/>
  <c r="O41" i="1"/>
  <c r="O49" i="1"/>
  <c r="N41" i="1"/>
  <c r="K59" i="1" l="1"/>
  <c r="S56" i="1"/>
  <c r="J59" i="1"/>
  <c r="S50" i="1"/>
  <c r="F59" i="1"/>
  <c r="I59" i="1"/>
  <c r="S48" i="1"/>
  <c r="H59" i="1"/>
  <c r="S54" i="1"/>
  <c r="S42" i="1"/>
  <c r="L59" i="1"/>
  <c r="Q59" i="1"/>
  <c r="S40" i="1"/>
  <c r="P59" i="1"/>
  <c r="S36" i="1"/>
  <c r="S46" i="1"/>
  <c r="S38" i="1"/>
  <c r="O59" i="1"/>
  <c r="N59" i="1"/>
  <c r="R54" i="1"/>
  <c r="R48" i="1"/>
  <c r="R38" i="1"/>
  <c r="R56" i="1"/>
  <c r="R46" i="1"/>
  <c r="R36" i="1"/>
  <c r="R40" i="1"/>
  <c r="R42" i="1"/>
  <c r="S52" i="1"/>
  <c r="R34" i="1"/>
  <c r="R50" i="1"/>
  <c r="G59" i="1"/>
  <c r="S44" i="1"/>
  <c r="S34" i="1"/>
  <c r="R44" i="1"/>
  <c r="R52" i="1"/>
  <c r="M59" i="1"/>
  <c r="I58" i="1"/>
  <c r="N58" i="1"/>
  <c r="H58" i="1"/>
  <c r="K58" i="1"/>
  <c r="G58" i="1"/>
  <c r="O58" i="1"/>
  <c r="J58" i="1"/>
  <c r="J61" i="1" s="1"/>
  <c r="M58" i="1"/>
  <c r="M61" i="1" s="1"/>
  <c r="P58" i="1"/>
  <c r="Q58" i="1"/>
  <c r="L58" i="1"/>
  <c r="L61" i="1" s="1"/>
  <c r="S43" i="1"/>
  <c r="R43" i="1"/>
  <c r="S55" i="1"/>
  <c r="R55" i="1"/>
  <c r="S41" i="1"/>
  <c r="R41" i="1"/>
  <c r="R47" i="1"/>
  <c r="S47" i="1"/>
  <c r="F58" i="1"/>
  <c r="S33" i="1"/>
  <c r="R33" i="1"/>
  <c r="S45" i="1"/>
  <c r="R45" i="1"/>
  <c r="S53" i="1"/>
  <c r="R53" i="1"/>
  <c r="S51" i="1"/>
  <c r="R51" i="1"/>
  <c r="S49" i="1"/>
  <c r="R49" i="1"/>
  <c r="S39" i="1"/>
  <c r="R39" i="1"/>
  <c r="S35" i="1"/>
  <c r="R35" i="1"/>
  <c r="S37" i="1"/>
  <c r="R37" i="1"/>
  <c r="O61" i="1" l="1"/>
  <c r="K61" i="1"/>
  <c r="F61" i="1"/>
  <c r="N61" i="1"/>
  <c r="P61" i="1"/>
  <c r="P63" i="1" s="1"/>
  <c r="G61" i="1"/>
  <c r="I61" i="1"/>
  <c r="H61" i="1"/>
  <c r="Q61" i="1"/>
  <c r="Q63" i="1" s="1"/>
  <c r="S59" i="1"/>
  <c r="S58" i="1"/>
  <c r="S62" i="1" l="1"/>
  <c r="S61" i="1"/>
  <c r="Q62" i="1" s="1"/>
  <c r="T35" i="1" l="1"/>
  <c r="T48" i="1"/>
  <c r="H62" i="1"/>
  <c r="O62" i="1"/>
  <c r="T47" i="1"/>
  <c r="T41" i="1"/>
  <c r="S63" i="1"/>
  <c r="T52" i="1"/>
  <c r="T37" i="1"/>
  <c r="T56" i="1"/>
  <c r="N62" i="1"/>
  <c r="T40" i="1"/>
  <c r="P62" i="1"/>
  <c r="T53" i="1"/>
  <c r="T55" i="1"/>
  <c r="F62" i="1"/>
  <c r="F63" i="1" s="1"/>
  <c r="T50" i="1"/>
  <c r="M62" i="1"/>
  <c r="L62" i="1"/>
  <c r="T49" i="1"/>
  <c r="T45" i="1"/>
  <c r="T46" i="1"/>
  <c r="T36" i="1"/>
  <c r="I62" i="1"/>
  <c r="K62" i="1"/>
  <c r="T51" i="1"/>
  <c r="T38" i="1"/>
  <c r="J62" i="1"/>
  <c r="T34" i="1"/>
  <c r="T54" i="1"/>
  <c r="T42" i="1"/>
  <c r="T43" i="1"/>
  <c r="T44" i="1"/>
  <c r="G62" i="1"/>
  <c r="T33" i="1"/>
  <c r="W5" i="1"/>
  <c r="T39" i="1"/>
  <c r="T59" i="1" l="1"/>
  <c r="T58" i="1"/>
  <c r="G63" i="1"/>
  <c r="H63" i="1" s="1"/>
  <c r="I63" i="1" s="1"/>
  <c r="J63" i="1" s="1"/>
  <c r="K63" i="1" s="1"/>
  <c r="L63" i="1" s="1"/>
  <c r="M63" i="1" s="1"/>
  <c r="N63" i="1" s="1"/>
  <c r="O63" i="1" s="1"/>
  <c r="T62" i="1"/>
  <c r="T61" i="1" l="1"/>
  <c r="T63" i="1" s="1"/>
</calcChain>
</file>

<file path=xl/comments1.xml><?xml version="1.0" encoding="utf-8"?>
<comments xmlns="http://schemas.openxmlformats.org/spreadsheetml/2006/main">
  <authors>
    <author/>
  </authors>
  <commentList>
    <comment ref="S2" authorId="0" shapeId="0">
      <text>
        <r>
          <rPr>
            <sz val="10"/>
            <color rgb="FF000000"/>
            <rFont val="Arial"/>
            <scheme val="minor"/>
          </rPr>
          <t>======
ID#AAABMq8SO4s
tc={F8BE8419-96F4-42A1-86E2-79B673C798BD}    (2024-05-02 14:12:00)
[Comentário encadeado]
Sua versão do Excel permite que você leia este comentário encadeado, no entanto, as edições serão removidas se o arquivo for aberto em uma versão mais recente do Excel. Saiba mais: https://go.microsoft.com/fwlink/?linkid=870924
Comentário:
    Informar o valor do Convênio do PAM para este projeto.</t>
        </r>
      </text>
    </comment>
    <comment ref="E6" authorId="0" shapeId="0">
      <text>
        <r>
          <rPr>
            <sz val="10"/>
            <color rgb="FF000000"/>
            <rFont val="Arial"/>
            <scheme val="minor"/>
          </rPr>
          <t>======
ID#AAABMq8SO4w
tc={96AEC3BB-DC5B-49AF-A354-98BB36D69010}    (2024-05-02 14:12:00)
[Comentário encadeado]
Sua versão do Excel permite que você leia este comentário encadeado, no entanto, as edições serão removidas se o arquivo for aberto em uma versão mais recente do Excel. Saiba mais: https://go.microsoft.com/fwlink/?linkid=870924
Comentário:
    Prazo mínimo de 6 meses de obra.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Ox+HxAoIuhe5GG9osXxu1gO2awQ=="/>
    </ext>
  </extLst>
</comments>
</file>

<file path=xl/sharedStrings.xml><?xml version="1.0" encoding="utf-8"?>
<sst xmlns="http://schemas.openxmlformats.org/spreadsheetml/2006/main" count="972" uniqueCount="509">
  <si>
    <t>PAM</t>
  </si>
  <si>
    <r>
      <rPr>
        <sz val="10"/>
        <color theme="1"/>
        <rFont val="Arial"/>
      </rPr>
      <t>SECRETARIA DE ESTADO DAS CIDADES -</t>
    </r>
    <r>
      <rPr>
        <b/>
        <sz val="10"/>
        <color theme="1"/>
        <rFont val="Arial"/>
      </rPr>
      <t xml:space="preserve"> </t>
    </r>
    <r>
      <rPr>
        <b/>
        <sz val="12"/>
        <color theme="1"/>
        <rFont val="Arial"/>
      </rPr>
      <t>SECID</t>
    </r>
  </si>
  <si>
    <t>CONSTRUÇÃO CIVIL</t>
  </si>
  <si>
    <t>Município:</t>
  </si>
  <si>
    <t xml:space="preserve">SAM  </t>
  </si>
  <si>
    <t>Edital no Município</t>
  </si>
  <si>
    <t>Procedimento prévio</t>
  </si>
  <si>
    <t>Início previsto da Obra</t>
  </si>
  <si>
    <t>Convênio</t>
  </si>
  <si>
    <t>Repasse do Concedente</t>
  </si>
  <si>
    <t>Projeto:</t>
  </si>
  <si>
    <t xml:space="preserve">LOTE nº </t>
  </si>
  <si>
    <t>Data</t>
  </si>
  <si>
    <t>Dias</t>
  </si>
  <si>
    <t>nº</t>
  </si>
  <si>
    <t>Contrapartida do Proponente</t>
  </si>
  <si>
    <t>Quantidade:</t>
  </si>
  <si>
    <t>CRONOGRAMA FÍSICO FINANCEIRO</t>
  </si>
  <si>
    <t>Valor Total</t>
  </si>
  <si>
    <t>Controle</t>
  </si>
  <si>
    <t>GRUPO</t>
  </si>
  <si>
    <t>SERVIÇOS</t>
  </si>
  <si>
    <t>N</t>
  </si>
  <si>
    <t>PARCELAS (%)</t>
  </si>
  <si>
    <t>TOTAL</t>
  </si>
  <si>
    <t>% S/</t>
  </si>
  <si>
    <t>ITEM</t>
  </si>
  <si>
    <t>ITEM (R$)</t>
  </si>
  <si>
    <t>Data Início</t>
  </si>
  <si>
    <t>Data Fim</t>
  </si>
  <si>
    <t>SERVIÇOS PRELIMINARES E ADMINISTRAÇÃO DA OBRA</t>
  </si>
  <si>
    <t>2</t>
  </si>
  <si>
    <t>3</t>
  </si>
  <si>
    <t>FUNDACOES</t>
  </si>
  <si>
    <t>4</t>
  </si>
  <si>
    <t>5</t>
  </si>
  <si>
    <t>ALVENARIA, DIVISÓRIAS, MUROS E FECHOS</t>
  </si>
  <si>
    <t>6</t>
  </si>
  <si>
    <t>7</t>
  </si>
  <si>
    <t>ESQUADRIAS, ACESSORIOS, VIDROS E ESPELHOS</t>
  </si>
  <si>
    <t>8</t>
  </si>
  <si>
    <t>INSTAL. ELETRICAS, TELEFONIA, SISTEMAS DE PROTEÇÃO E VENTILAÇÃO</t>
  </si>
  <si>
    <t>9</t>
  </si>
  <si>
    <t>INSTAL. HIDROSANITÁRIAS, GAS-GLP, INCÊNDIO E APARELHOS</t>
  </si>
  <si>
    <t>10</t>
  </si>
  <si>
    <t>REVESTIMENTOS DE PAREDES E PISOS, IMPERMEABILIZACÕES, PINTURAS E ARGAMASSAS</t>
  </si>
  <si>
    <t>11</t>
  </si>
  <si>
    <t>DIVERSOS (LIMPEZA,ENSAIOS TECNOLÓGICOS, EQUIPAMENTOS)</t>
  </si>
  <si>
    <t>TOTAIS</t>
  </si>
  <si>
    <t>COMPOSIÇÃO DOS RECURSOS (TESOURO E CONTRAPARTIDA)</t>
  </si>
  <si>
    <t>PARCELAS</t>
  </si>
  <si>
    <t>Nº DE</t>
  </si>
  <si>
    <t>MESES</t>
  </si>
  <si>
    <t>1T</t>
  </si>
  <si>
    <t>TESOURO</t>
  </si>
  <si>
    <t>R$</t>
  </si>
  <si>
    <t>1C</t>
  </si>
  <si>
    <t>CONTRAPARTIDA</t>
  </si>
  <si>
    <t>2T</t>
  </si>
  <si>
    <t>2C</t>
  </si>
  <si>
    <t>3T</t>
  </si>
  <si>
    <t>3C</t>
  </si>
  <si>
    <t>4T</t>
  </si>
  <si>
    <t>4C</t>
  </si>
  <si>
    <t>5T</t>
  </si>
  <si>
    <t>5C</t>
  </si>
  <si>
    <t>6T</t>
  </si>
  <si>
    <t>6C</t>
  </si>
  <si>
    <t>7T</t>
  </si>
  <si>
    <t>7C</t>
  </si>
  <si>
    <t>8T</t>
  </si>
  <si>
    <t>8C</t>
  </si>
  <si>
    <t>9T</t>
  </si>
  <si>
    <t>9C</t>
  </si>
  <si>
    <t>10T</t>
  </si>
  <si>
    <t>10C</t>
  </si>
  <si>
    <t>11T</t>
  </si>
  <si>
    <t>11C</t>
  </si>
  <si>
    <t>12T</t>
  </si>
  <si>
    <t>12C</t>
  </si>
  <si>
    <t>T</t>
  </si>
  <si>
    <t>C</t>
  </si>
  <si>
    <t>FATURAMENTO MENSAL PREVISTO</t>
  </si>
  <si>
    <t>MENSAL PARCIAL PREVISTO EM %</t>
  </si>
  <si>
    <t>MENSAL ACUMULADO PREVISTO EM %</t>
  </si>
  <si>
    <t>Resp. Técnico:</t>
  </si>
  <si>
    <t>Assinatura:</t>
  </si>
  <si>
    <t>Prefeito:</t>
  </si>
  <si>
    <t>data:</t>
  </si>
  <si>
    <t>DESCRIÇÃO</t>
  </si>
  <si>
    <t>UNID.</t>
  </si>
  <si>
    <t>COEF.</t>
  </si>
  <si>
    <t>R$ UNIT.</t>
  </si>
  <si>
    <t>M</t>
  </si>
  <si>
    <t>SINAPI</t>
  </si>
  <si>
    <t>UN</t>
  </si>
  <si>
    <t xml:space="preserve">COTAÇÕES </t>
  </si>
  <si>
    <t xml:space="preserve">ITEM </t>
  </si>
  <si>
    <t>EMPRESA</t>
  </si>
  <si>
    <t>CUSTO TOTAL (R$)</t>
  </si>
  <si>
    <t xml:space="preserve">análise </t>
  </si>
  <si>
    <t xml:space="preserve">média </t>
  </si>
  <si>
    <t>mediana</t>
  </si>
  <si>
    <t>COTAÇÃO 1</t>
  </si>
  <si>
    <t>PORTA PIVOTANTE 01 FOLHA INCOLOR 10MM, TEMPERADO, DIMENSÃO 0,90x2,10 -INSTALADO</t>
  </si>
  <si>
    <t>BELLA CASA PERSIANAS E VIDRAÇARIA</t>
  </si>
  <si>
    <t>SERRAGLASS</t>
  </si>
  <si>
    <t>VIDRAÇARIA PARANA</t>
  </si>
  <si>
    <t>COTAÇÃO 2</t>
  </si>
  <si>
    <t>PORTA PIVOTANTE 01 FOLHA INCOLOR 10MM, TEMPERADO, DIMENSÃO 0,80x2,10 -INSTALADO</t>
  </si>
  <si>
    <t>COTAÇÃO 3</t>
  </si>
  <si>
    <t>PORTA DE CORRER 04 FOLHAS INCOLOR 10MM, TEMPERADO, DIMENSÃO 3,00x2,10 -INSTALADO</t>
  </si>
  <si>
    <t>COTAÇÃO 4</t>
  </si>
  <si>
    <t>JANELA MAXIM-AR 01 FOLHA INCOLOR 8MM, TEMPERADO, DIMENSÃO 0,80x0,80 -INSTALADO</t>
  </si>
  <si>
    <t>COTAÇÃO 5</t>
  </si>
  <si>
    <t>JANELA DE CORRER 04 FOLHAS INCOLOR 8MM, TEMPERADO, DIMENSÃO 1,20x1,00 -INSTALADO</t>
  </si>
  <si>
    <t>COTAÇÃO 6</t>
  </si>
  <si>
    <t>JANELA DE CORRER 04 FOLHAS INCOLOR 8MM, TEMPERADO, DIMENSÃO 1,70x1,20 -INSTALADO</t>
  </si>
  <si>
    <t>COTAÇÃO 7</t>
  </si>
  <si>
    <t>JANELA DE CORRER 04 FOLHAS INCOLOR 8MM, TEMPERADO, DIMENSÃO 1,80x1,20 -INSTALADO</t>
  </si>
  <si>
    <t>COTAÇÃO 8</t>
  </si>
  <si>
    <t>JANELA DE CORRER 04 FOLHAS INCOLOR 8MM, TEMPERADO, DIMENSÃO 2,20x1,20 -INSTALADO</t>
  </si>
  <si>
    <t>COTAÇÃO 9</t>
  </si>
  <si>
    <t>JANELA DE CORRER 04 FOLHAS INCOLOR 8MM, TEMPERADO, DIMENSÃO 2,50x1,20 -INSTALADO</t>
  </si>
  <si>
    <t>COTAÇÃO 10</t>
  </si>
  <si>
    <t>JANELA DE CORRER 04 FOLHAS INCOLOR 8MM, TEMPERADO, DIMENSÃO 2,70x1,50 -INSTALADO</t>
  </si>
  <si>
    <t>COTAÇÃO 11</t>
  </si>
  <si>
    <t>JANELA DE CORRER 04 FOLHAS INCOLOR 8MM, TEMPERADO, DIMENSÃO 2,90x0,80 -INSTALADO</t>
  </si>
  <si>
    <t>COTAÇÃO 12</t>
  </si>
  <si>
    <t>JANELA DE CORRER 04 FOLHAS INCOLOR 8MM, TEMPERADO, DIMENSÃO 3,20x1,50 -INSTALADO</t>
  </si>
  <si>
    <t>COTAÇÃO 13</t>
  </si>
  <si>
    <t>LUMINARIA DE LED 40W</t>
  </si>
  <si>
    <t>CONSTRUSUL MAT. CONSTRUÇÃO</t>
  </si>
  <si>
    <t>CANDIDO MAT. CONSTRUÇÃO</t>
  </si>
  <si>
    <t>RODOLFO MAT. CONSTRUÇÃO</t>
  </si>
  <si>
    <t>COTAÇÃO 14</t>
  </si>
  <si>
    <t>PADRÃO DE ENERGIA C/ POSTE 3X200A - INSTALADO</t>
  </si>
  <si>
    <t>PRO AGRICOLA</t>
  </si>
  <si>
    <t>COTAÇÃO 15</t>
  </si>
  <si>
    <t>LETREIRO EM ACM ''CLINICA DE FISIOTERAPIA" - INSTALADO</t>
  </si>
  <si>
    <t>CJ</t>
  </si>
  <si>
    <t>ELEVE</t>
  </si>
  <si>
    <t>JANJÃO</t>
  </si>
  <si>
    <t>PRINT ART</t>
  </si>
  <si>
    <t>PLANILHA DE SERVIÇOS - CONSTRUÇÃO CIVIL</t>
  </si>
  <si>
    <t>CÓDIGO</t>
  </si>
  <si>
    <t>ORIGEM</t>
  </si>
  <si>
    <t>DESCRIÇÃO DOS SERVIÇOS</t>
  </si>
  <si>
    <t>UD</t>
  </si>
  <si>
    <t>ORÇAMENTO</t>
  </si>
  <si>
    <t>QUANT</t>
  </si>
  <si>
    <t>UNIT</t>
  </si>
  <si>
    <t>PM
( R$ )</t>
  </si>
  <si>
    <t>( R$ ) - PM
TOTAIS</t>
  </si>
  <si>
    <t>LOCACAO CONVENCIONAL DE OBRA, UTILIZANDO GABARITO DE TÁBUAS CORRIDAS PONTALETADAS A CADA 2,00M -  2 UTILIZAÇÕES. AF_10/2018</t>
  </si>
  <si>
    <t>M2</t>
  </si>
  <si>
    <t>MES</t>
  </si>
  <si>
    <t>2.1</t>
  </si>
  <si>
    <t>M3</t>
  </si>
  <si>
    <t>KG</t>
  </si>
  <si>
    <t>FABRICAÇÃO DE FÔRMA PARA PILARES E ESTRUTURAS SIMILARES, EM MADEIRA SERRADA, E=25 MM. AF_09/2020</t>
  </si>
  <si>
    <t>ALVENARIA</t>
  </si>
  <si>
    <t>PINTURA EM MADEIRA</t>
  </si>
  <si>
    <t>J ARAUJO ENGENHARIA LTDA</t>
  </si>
  <si>
    <t>RG n° 12.721.710-6</t>
  </si>
  <si>
    <t>CNPJ n° 35.561.928/0001-20</t>
  </si>
  <si>
    <t>CREA - PR n° 186140/D</t>
  </si>
  <si>
    <t>CIDADE GAUCHA</t>
  </si>
  <si>
    <t>PM C/ BDI
( R$ )</t>
  </si>
  <si>
    <t>BDI 1</t>
  </si>
  <si>
    <t>010776</t>
  </si>
  <si>
    <t>SINAPI-I</t>
  </si>
  <si>
    <t>LOCACAO DE CONTAINER 2,30 X 6,00 M, ALT. 2,50 M, PARA ESCRITORIO, SEM DIVISORIAS INTERNAS E SEM SANITARIO (NAO INCLUI MOBILIZACAO/DESMOBILIZACAO)</t>
  </si>
  <si>
    <t>BDI 2</t>
  </si>
  <si>
    <t>FORNECIMENTO E INSTALAÇÃO DE PLACA DE OBRA COM CHAPA GALVANIZADA E ESTRUTURA DE MADEIRA.
AF_03/2022_PS</t>
  </si>
  <si>
    <t>ESCAVAÇÃO MANUAL DE VALA. AF_09/2024</t>
  </si>
  <si>
    <t>CONCRETO FCK = 25MPA, TRAÇO 1:2,3:2,7 (EM MASSA SECA DE CIMENTO/ AREIA MÉDIA/ BRITA 1) - PREPARO
MECÂNICO COM BETONEIRA 400 L. AF_05/2021</t>
  </si>
  <si>
    <t>ARMAÇÃO DE SAPATA ISOLADA, VIGA BALDRAME E SAPATA CORRIDA UTILIZANDO AÇO CA-50 DE 10 MM -
MONTAGEM. AF_01/2024</t>
  </si>
  <si>
    <t>BLOCOS</t>
  </si>
  <si>
    <t>ESTACAS</t>
  </si>
  <si>
    <t>MURO</t>
  </si>
  <si>
    <t>SUPERESTRUTURA</t>
  </si>
  <si>
    <t>PILAR</t>
  </si>
  <si>
    <t>CONCRETO FCK = 30MPA, TRAÇO 1:2,1:2,5 (EM MASSA SECA DE CIMENTO/ AREIA MÉDIA/ BRITA 1) - PREPARO
MECÂNICO COM BETONEIRA 400 L. AF_05/2021</t>
  </si>
  <si>
    <t>CHAPISCO APLICADO EM ALVENARIAS E ESTRUTURAS DE CONCRETO INTERNAS, COM COLHER DE PEDREIRO.
ARGAMASSA TRAÇO 1:3 COM PREPARO MANUAL. AF_10/2022</t>
  </si>
  <si>
    <t>EMBOÇO OU MASSA ÚNICA EM ARGAMASSA TRAÇO 1:2:8, PREPARO MECÂNICO COM BETONEIRA 400 L,
APLICADA MANUALMENTE EM PANOS DE FACHADA COM PRESENÇA DE VÃOS, ESPESSURA DE 25 MM. AF_08/2022</t>
  </si>
  <si>
    <t>UND</t>
  </si>
  <si>
    <t>COBERTURA TELHA METALICA</t>
  </si>
  <si>
    <t>COBERTURA TELHA CERÂMICA</t>
  </si>
  <si>
    <t>PINTURA</t>
  </si>
  <si>
    <t>IMPERMEABILIZAÇÃO DE SUPERFÍCIE COM EMULSÃO ASFÁLTICA, 2 DEMÃOS. AF_09/2023</t>
  </si>
  <si>
    <t>EMASSAMENTO COM MASSA LÁTEX, APLICAÇÃO EM PAREDE, DUAS DEMÃOS, LIXAMENTO MANUAL. AF_04/2023</t>
  </si>
  <si>
    <t>PINTURA EM PAREDES E LAJES / ALVENARIA INTERNA</t>
  </si>
  <si>
    <t>PINTURA LÁTEX ACRÍLICA PREMIUM, APLICAÇÃO MANUAL EM PAREDES, DUAS DEMÃOS. AF_04/2023</t>
  </si>
  <si>
    <t>PINTURA VERNIZ (INCOLOR) ALQUÍDICO EM MADEIRA, USO INTERNO E EXTERNO, 1 DEMÃO. AF_01/2021</t>
  </si>
  <si>
    <t>PINTURA EM PAREDES / ALVENARIA EXTERNA</t>
  </si>
  <si>
    <t>BDI  -  ACÓRDÃO Nº 2622/2013  -  TCU  -  EDITAL LICITAÇÃO
EDIFICAÇÃO  -  ANEXO VII</t>
  </si>
  <si>
    <t>BDI - ACÓRDÃO Nº 2622/2013  -  TCU  -  EMPRESA  -  PROPOSTA
EDIFICAÇÃO   -   ANEXO VII</t>
  </si>
  <si>
    <t>IMPOSTOS</t>
  </si>
  <si>
    <t>ISS =</t>
  </si>
  <si>
    <t>PIS =</t>
  </si>
  <si>
    <t xml:space="preserve"> </t>
  </si>
  <si>
    <t>COFINS =</t>
  </si>
  <si>
    <t>CPRB =</t>
  </si>
  <si>
    <t>TOTAL =</t>
  </si>
  <si>
    <t>TIPO DE SERVIÇO</t>
  </si>
  <si>
    <t>MATERIAIS</t>
  </si>
  <si>
    <t>EQUIPAMENTOS</t>
  </si>
  <si>
    <t/>
  </si>
  <si>
    <t>SERVIÇO</t>
  </si>
  <si>
    <t>ADMINISTRAÇÃO CENTRAL</t>
  </si>
  <si>
    <t>RISCOS</t>
  </si>
  <si>
    <t>SEGUROS E GRANTIAS</t>
  </si>
  <si>
    <t>DESPESAS FINANCEIRAS</t>
  </si>
  <si>
    <t>LUCRO</t>
  </si>
  <si>
    <t>BDI (OBRA OU MATERIAIS/EQUIP.)</t>
  </si>
  <si>
    <t>BDI=(((((1+(B8+B9+B10)/100)*(1+B11/100)*(1+B12/100))/(1-D6/100))-1)*100)</t>
  </si>
  <si>
    <t>BDI=(((((1+(M8+M9+M10)/100)*(1+M11/100)*(1+M12/100))/(1-O6/100))-1)*100)</t>
  </si>
  <si>
    <t>1. BDI (SERVIÇO - OBRA)</t>
  </si>
  <si>
    <t>BDI (SERVIÇO - OBRA)</t>
  </si>
  <si>
    <t>2. BDI (MATERIAIS E EQUIPAMENTOS)</t>
  </si>
  <si>
    <t>BDI (MATERIAIS E EQUIPAMENTOS)</t>
  </si>
  <si>
    <t>3. BDI (EQUIPAMENTOS)</t>
  </si>
  <si>
    <t>BDI (EQUIPAMENTOS)</t>
  </si>
  <si>
    <t>DIGITE</t>
  </si>
  <si>
    <t>Representante da Empresa (Assinatura Digital):</t>
  </si>
  <si>
    <t>Data da Proposta:</t>
  </si>
  <si>
    <t>1 - Solicitar o valor do ISS do município</t>
  </si>
  <si>
    <t>2- Solicitar a "Base de Cálculo" (% de mão de Obra) - Lei Municipal</t>
  </si>
  <si>
    <t>%</t>
  </si>
  <si>
    <t>3- Fórmula de cálculo do ISS</t>
  </si>
  <si>
    <t>=ISS x base de cálculo</t>
  </si>
  <si>
    <t xml:space="preserve">4- Valor do ISS calculado </t>
  </si>
  <si>
    <t>Resp. Técnico da Empresa e CREA/CAU (Assinatura Digital):</t>
  </si>
  <si>
    <t>VALORES DO BDI POR TIPO DE OBRA</t>
  </si>
  <si>
    <t>TIPOS DE OBRA</t>
  </si>
  <si>
    <t>1º Quartil</t>
  </si>
  <si>
    <t>Médio</t>
  </si>
  <si>
    <t>3º Quartil</t>
  </si>
  <si>
    <t>CONSTRUÇÃO DE EDIFÍCIOS</t>
  </si>
  <si>
    <t>CONSTRUÇÃO DE RODOVIAS E FERROVIAS</t>
  </si>
  <si>
    <t>CONSTRUÇÃO DE REDES DE ABASTECIMENTO DE ÁGUA, COLETA DE ESGOTO E CONSTRUÇÕES CORRELATAS</t>
  </si>
  <si>
    <t>CONSTRUÇÃO E MANUTENÇÃO DE ESTAÇÕES E REDES DE DISTRIBUIÇÃO DE ENERGIA ELÉTRICA</t>
  </si>
  <si>
    <t>OBRAS PORTUÁRIAS, MARÍTIMAS E FLUVIAIS</t>
  </si>
  <si>
    <t>BDI PARA ITENS DE MERO FORNECIMENTO DE
MATERIAIS E EQUIPAMENTOS</t>
  </si>
  <si>
    <t>RISCO</t>
  </si>
  <si>
    <t>SEGURO + GARANTIA</t>
  </si>
  <si>
    <t>DESPESA FINANCEIRA</t>
  </si>
  <si>
    <t>BDI PARA ITENS DE MERO FORNECIMENTO DE MATERIAIS E EQUIPAMENTOS</t>
  </si>
  <si>
    <t>PARCELA DO BDI</t>
  </si>
  <si>
    <t>PERCENTUAL DE ADMINISTRAÇÃO LOCAL INSERIDO NO CUSTO DIRETO*</t>
  </si>
  <si>
    <t>*Para verificação da adequabilidade das planilhas orçamentárias das obras públicas utilizar como referência do impacto esperado para os itens associados a administração local no valor total do orçamento, os seguintes valores percentuais abtidos no estudo de que tratam estes autos.</t>
  </si>
  <si>
    <r>
      <t>Células de cor de fundo "</t>
    </r>
    <r>
      <rPr>
        <b/>
        <sz val="14"/>
        <color indexed="17"/>
        <rFont val="Calibri"/>
        <family val="2"/>
      </rPr>
      <t>verde</t>
    </r>
    <r>
      <rPr>
        <b/>
        <sz val="14"/>
        <rFont val="Calibri"/>
        <family val="2"/>
      </rPr>
      <t>" destinado às Prefeituras e Projetistas</t>
    </r>
  </si>
  <si>
    <r>
      <t>Células de cor de fundo "</t>
    </r>
    <r>
      <rPr>
        <b/>
        <sz val="14"/>
        <color indexed="62"/>
        <rFont val="Calibri"/>
        <family val="2"/>
      </rPr>
      <t>azul claro</t>
    </r>
    <r>
      <rPr>
        <b/>
        <sz val="14"/>
        <color indexed="60"/>
        <rFont val="Calibri"/>
        <family val="2"/>
      </rPr>
      <t xml:space="preserve">" destinado às </t>
    </r>
    <r>
      <rPr>
        <b/>
        <u/>
        <sz val="14"/>
        <color indexed="60"/>
        <rFont val="Calibri"/>
        <family val="2"/>
      </rPr>
      <t>EMPRESAS
participantes da licitação</t>
    </r>
  </si>
  <si>
    <r>
      <t>Células CINZAS das ETAPAS são EDITÁVEIS pela Prefeitura e pela EMPRESA, somente na Implantação e PARTES (</t>
    </r>
    <r>
      <rPr>
        <b/>
        <sz val="13"/>
        <color indexed="12"/>
        <rFont val="Calibri"/>
        <family val="2"/>
      </rPr>
      <t>abas azuis</t>
    </r>
    <r>
      <rPr>
        <b/>
        <sz val="13"/>
        <color indexed="13"/>
        <rFont val="Calibri"/>
        <family val="2"/>
      </rPr>
      <t>), mas NÃO na Cartilha_GLOBAL.</t>
    </r>
  </si>
  <si>
    <r>
      <t xml:space="preserve">ORIENTAÇÕES PARA O PREENCHIMENTO DAS INFORMAÇÕES NAS CÉLULAS 
(Favor LER as </t>
    </r>
    <r>
      <rPr>
        <b/>
        <u/>
        <sz val="14"/>
        <color indexed="12"/>
        <rFont val="Calibri"/>
        <family val="2"/>
      </rPr>
      <t>instruções</t>
    </r>
    <r>
      <rPr>
        <b/>
        <sz val="14"/>
        <color indexed="12"/>
        <rFont val="Calibri"/>
        <family val="2"/>
      </rPr>
      <t xml:space="preserve"> para o preenchimento deste arquivo)</t>
    </r>
  </si>
  <si>
    <r>
      <t>Células de cor de fundo "</t>
    </r>
    <r>
      <rPr>
        <b/>
        <sz val="14"/>
        <color indexed="17"/>
        <rFont val="Calibri"/>
        <family val="2"/>
      </rPr>
      <t>verde</t>
    </r>
    <r>
      <rPr>
        <b/>
        <sz val="14"/>
        <rFont val="Calibri"/>
        <family val="2"/>
      </rPr>
      <t>" 
destinado às 
Prefeituras e Projetistas</t>
    </r>
  </si>
  <si>
    <t>GABARITO</t>
  </si>
  <si>
    <t>DEMOLICAO</t>
  </si>
  <si>
    <t>DEMOLIÇÃO DE PISO DE CONCRETO SIMPLES, DE FORMA MANUAL, SEM REAPROVEITAMENTO. AF_09/2023</t>
  </si>
  <si>
    <t>1.2</t>
  </si>
  <si>
    <t>1.1</t>
  </si>
  <si>
    <t>MURO/ RAMPA</t>
  </si>
  <si>
    <t>ESTACA ESCAVADA MECANICAMENTE, SEM FLUIDO ESTABILIZANTE, COM 25CM DE DIÂMETRO, CONCRETO
LANÇADO POR CAMINHÃO BETONEIRA (EXCLUSIVE MOBILIZAÇÃO E DESMOBILIZAÇÃO). AF_01/2020</t>
  </si>
  <si>
    <t>36,72 M DE MURO</t>
  </si>
  <si>
    <t>ARAMACAO</t>
  </si>
  <si>
    <t>ESTRIBO</t>
  </si>
  <si>
    <t>A CADA 15CM (15X15)</t>
  </si>
  <si>
    <t>MONTAGEM DE ARMADURA DE ESTACAS, DIÂMETRO = 10,0 MM. AF_09/2021_PS</t>
  </si>
  <si>
    <t>MONTAGEM DE ARMADURA TRANVERSAL DE ESTACAS DE SEÇÃO RETANGULAR, DIÂMETRO = 5,0 MM.
AF_09/2021_PS</t>
  </si>
  <si>
    <t>333M ACO 5MM</t>
  </si>
  <si>
    <t>1.3</t>
  </si>
  <si>
    <t>RAMPA</t>
  </si>
  <si>
    <t>17 ESTACAS DE 6 M</t>
  </si>
  <si>
    <t>102M</t>
  </si>
  <si>
    <t>25*3,50</t>
  </si>
  <si>
    <t>59,5M DE COLUNA ARMADA</t>
  </si>
  <si>
    <t>297M ACO 10MM</t>
  </si>
  <si>
    <t>183,25KG</t>
  </si>
  <si>
    <t>345M ACO 5MM</t>
  </si>
  <si>
    <t>53,13KG</t>
  </si>
  <si>
    <t>A CADA 2,5M</t>
  </si>
  <si>
    <t>18 ESTACAS DE 6 M</t>
  </si>
  <si>
    <t>108M</t>
  </si>
  <si>
    <t>63M DE COLUNA ARMADA</t>
  </si>
  <si>
    <t>18*3,50</t>
  </si>
  <si>
    <t>315M ACO 10MM</t>
  </si>
  <si>
    <t>194,35KG</t>
  </si>
  <si>
    <t>58,28KG</t>
  </si>
  <si>
    <t>BLOCO</t>
  </si>
  <si>
    <t>0,5X0,5X0,5</t>
  </si>
  <si>
    <t>1.2.1</t>
  </si>
  <si>
    <t>0,12M3 X 17 = 2,04‬M3</t>
  </si>
  <si>
    <t>FORMA</t>
  </si>
  <si>
    <t>1M2 X 17 = 17M2</t>
  </si>
  <si>
    <t>FABRICAÇÃO, MONTAGEM E DESMONTAGEM DE FÔRMA PARA SAPATA CORRIDA, EM CHAPA DE MADEIRA
COMPENSADA RESINADA, E=17 MM, 2 UTILIZAÇÕES. AF_01/2024</t>
  </si>
  <si>
    <t>ARMAÇÃO DE SAPATA ISOLADA, VIGA BALDRAME E SAPATA CORRIDA UTILIZANDO AÇO CA-50 DE 6,3 MM -
MONTAGEM. AF_01/2024</t>
  </si>
  <si>
    <t>9M X17 = 153M</t>
  </si>
  <si>
    <t>37,48KG</t>
  </si>
  <si>
    <t>FUNDACOES MURO/ RAMPA</t>
  </si>
  <si>
    <t>1.2.2</t>
  </si>
  <si>
    <t>1.2.3</t>
  </si>
  <si>
    <t xml:space="preserve">30,83 M </t>
  </si>
  <si>
    <t>BALDRAME</t>
  </si>
  <si>
    <t>VALA</t>
  </si>
  <si>
    <t>FABRICAÇÃO, MONTAGEM E DESMONTAGEM DE FÔRMA PARA VIGA BALDRAME, EM MADEIRA SERRADA, E=25 MM, 4 UTILIZAÇÕES. AF_01/2024</t>
  </si>
  <si>
    <t>ARMACAO 10MM</t>
  </si>
  <si>
    <t>ARMACAO 5MM</t>
  </si>
  <si>
    <t>IMPERM.</t>
  </si>
  <si>
    <t>0,12M3 X 17 = 2,16‬M3</t>
  </si>
  <si>
    <t>1M2 X 18 = 18M2</t>
  </si>
  <si>
    <t>9M X18 = 162M</t>
  </si>
  <si>
    <t>39,69KG</t>
  </si>
  <si>
    <t>FORMA 36,72X0,3 X2 = 22,03‬M2</t>
  </si>
  <si>
    <t>36,72X0,3X0,2 = 2,26</t>
  </si>
  <si>
    <t>36,72X4 = 146,88‬M</t>
  </si>
  <si>
    <t>90,62KG</t>
  </si>
  <si>
    <t>122,45kg</t>
  </si>
  <si>
    <t>CONCRETO</t>
  </si>
  <si>
    <t>36,72X0,3X0,15= 1,65M3</t>
  </si>
  <si>
    <t>(0,3+0,3+0,15)X36,72= 27,54‬M2</t>
  </si>
  <si>
    <t>30,83‬M</t>
  </si>
  <si>
    <t>FORMA 30,83X0,3 X2 = 18,49‬M2</t>
  </si>
  <si>
    <t>30,83X0,3X0,2 = 1,84M3</t>
  </si>
  <si>
    <t>30,83X4 = 123,32‬M</t>
  </si>
  <si>
    <t>76,08KG</t>
  </si>
  <si>
    <t>98,32kg</t>
  </si>
  <si>
    <t>30,83X0,3X0,15= 1,39M3</t>
  </si>
  <si>
    <t>(0,3+0,3+0,15)X30,83= 23,12M2</t>
  </si>
  <si>
    <t xml:space="preserve">35 pilares (0,2X0,3) </t>
  </si>
  <si>
    <t>(0,3+0,3)*35 = 21m2</t>
  </si>
  <si>
    <t>ARMAÇÃO DE PILAR OU VIGA DE ESTRUTURA CONVENCIONAL DE CONCRETO ARMADO UTILIZANDO AÇO CA-50 DE 10,0 MM - MONTAGEM. AF_06/2022</t>
  </si>
  <si>
    <t>ARMAÇÃO DE PILAR OU VIGA DE ESTRUTURA CONVENCIONAL DE CONCRETO ARMADO UTILIZANDO AÇO CA-50 DE 12,5 MM - MONTAGEM. AF_06/2022</t>
  </si>
  <si>
    <t>ARMAÇÃO</t>
  </si>
  <si>
    <t>6 verg 10mm altura media 2,5m</t>
  </si>
  <si>
    <t>2,5x6 = 15m</t>
  </si>
  <si>
    <t>15x35 = 525m</t>
  </si>
  <si>
    <t>323,92kg</t>
  </si>
  <si>
    <t>14X24</t>
  </si>
  <si>
    <t>ESTRIBO 14X24</t>
  </si>
  <si>
    <t>((0,3X0,2) X 2,50) X 35 = 5,25M3</t>
  </si>
  <si>
    <t>36,72M</t>
  </si>
  <si>
    <t>GERAL</t>
  </si>
  <si>
    <t>RESPALDO</t>
  </si>
  <si>
    <t>67,55M</t>
  </si>
  <si>
    <t>67,55M (15X30)</t>
  </si>
  <si>
    <t>JÁ INCLUSO NA BALDRAME</t>
  </si>
  <si>
    <t>ARAMAÇÃO</t>
  </si>
  <si>
    <t>6 verg. Em cima 2 10mm, em baixo 4 12,5mm</t>
  </si>
  <si>
    <t>verg 10mm</t>
  </si>
  <si>
    <t>2x67,55 = 135,10m</t>
  </si>
  <si>
    <t>83,35kg</t>
  </si>
  <si>
    <t>verg. 12,5mm</t>
  </si>
  <si>
    <t>4x67,55 = 270,2‬0m</t>
  </si>
  <si>
    <t>260,20kg</t>
  </si>
  <si>
    <t>ESTRIBO 10X24</t>
  </si>
  <si>
    <t>67,55/0,13 = 520 ESTRIBOS</t>
  </si>
  <si>
    <t>520X0,78 = 405,60M</t>
  </si>
  <si>
    <t>62,46kg</t>
  </si>
  <si>
    <t>0,15X0,30X67,55 = 3,04M3</t>
  </si>
  <si>
    <t>87,50/0,15 = 583,33 ESTRIBOS</t>
  </si>
  <si>
    <t>583,33X0,86 = 501,66M</t>
  </si>
  <si>
    <t>77,25kg</t>
  </si>
  <si>
    <t>LAJES MACIÇAS</t>
  </si>
  <si>
    <t>MONTAGEM E DESMONTAGEM DE FÔRMA DE LAJE MACIÇA, PÉ-DIREITO SIMPLES, EM CHAPA DE MADEIRA
COMPENSADA RESINADA E CIMBRAMENTO DE MADEIRA, 2 UTILIZAÇÕES. AF_03/2022</t>
  </si>
  <si>
    <t>LAJE</t>
  </si>
  <si>
    <t>112,62M2</t>
  </si>
  <si>
    <t>36,72M x 1,50M de rampa</t>
  </si>
  <si>
    <t>1,50/0,15 = 10 barras</t>
  </si>
  <si>
    <t>ARMAÇÃO 10mm</t>
  </si>
  <si>
    <t>226,56kg</t>
  </si>
  <si>
    <t>ARMAÇÃO 8mm</t>
  </si>
  <si>
    <t>36,72/0,2 = 183,60 barras</t>
  </si>
  <si>
    <t>10x36,72 = 367,20m</t>
  </si>
  <si>
    <t>183,60x1,50 = 91,8</t>
  </si>
  <si>
    <t>36,26kg</t>
  </si>
  <si>
    <t>ARMAÇÃO DE LAJE DE ESTRUTURA CONVENCIONAL DE CONCRETO ARMADO UTILIZANDO AÇO CA-50 DE 8,0 MM - MONTAGEM. AF_06/2022</t>
  </si>
  <si>
    <t>112,62X0,12 = 13,51M3</t>
  </si>
  <si>
    <t>ALVENARIA DE VEDAÇÃO DE BLOCOS CERÂMICOS FURADOS NA HORIZONTAL DE 14X19X29 CM (ESPESSURA 14 CM) E ARGAMASSA DE ASSENTAMENTO COM PREPARO EM BETONEIRA. AF_12/2021</t>
  </si>
  <si>
    <t>36,72X2,5 = 91,8‬</t>
  </si>
  <si>
    <t>79,8M2</t>
  </si>
  <si>
    <t>CHAPISCO FORA</t>
  </si>
  <si>
    <t>36,72 - 20 - 4,80 = 11,92M</t>
  </si>
  <si>
    <t>11,92X2,5 = 29,8‬M2</t>
  </si>
  <si>
    <t>CHAPISCO DENTRO</t>
  </si>
  <si>
    <t>36,72 - 4,80 = 31,92M</t>
  </si>
  <si>
    <t>31,92X2,5 = 79,8‬M2</t>
  </si>
  <si>
    <t>REBOCO FORA</t>
  </si>
  <si>
    <t>REBOCO DENTRO</t>
  </si>
  <si>
    <t>109,6‬</t>
  </si>
  <si>
    <t>GUARDA-CORPO</t>
  </si>
  <si>
    <t>GUARDA-CORPO DE AÇO GALVANIZADO DE 1,10M, MONTANTES TUBULARES DE 1.1/4" ESPAÇADOS 1,20M,
TRAVESSA SUPERIOR DE 1.1/2", GRADIL FORMADO POR TUBOS HORIZONTAIS DE 1" E VERTICAIS DE 3/4", FIXADO COM ADESIVO ESTRUTURAL EPOXI. AF_10/2025_PS</t>
  </si>
  <si>
    <t>AREA INTERNA</t>
  </si>
  <si>
    <t>DEMOLIÇÃO DE ALVENARIA DE BLOCO FURADO, DE FORMA MANUAL, SEM REAPROVEITAMENTO. AF_09/2023</t>
  </si>
  <si>
    <t>DEMOLIÇÕES E RETIRADAS</t>
  </si>
  <si>
    <t>1,20X2,10X0,15 = 0,38M3</t>
  </si>
  <si>
    <t>2,38X2,10X,015 = 0,75M3</t>
  </si>
  <si>
    <t>5,5X2,10X0,15 = 1,73‬M3</t>
  </si>
  <si>
    <t>2,31X2,10X0,15 = 0,73</t>
  </si>
  <si>
    <t>REMOÇÃO DE PORTAS, DE FORMA MANUAL, SEM REAPROVEITAMENTO. AF_09/2023</t>
  </si>
  <si>
    <t>REMOCAO DE PORTA</t>
  </si>
  <si>
    <t>REMOCAO DE DIVISORIAS</t>
  </si>
  <si>
    <t>2,31X3 = 6,93‬M2</t>
  </si>
  <si>
    <t>0,8X2,10 = 1,68M2</t>
  </si>
  <si>
    <t>8,61M2</t>
  </si>
  <si>
    <t>PAREDE COM SISTEMA EM CHAPAS DE GESSO PARA DRYWALL, USO INTERNO, COM DUAS FACES SIMPLES E
ESTRUTURA METÁLICA COM GUIAS SIMPLES PARA PAREDES COM ÁREA LÍQUIDA MENOR QUE 6 M2, COM VÃOS. AF_07/2023_PS</t>
  </si>
  <si>
    <t>DRYWALL</t>
  </si>
  <si>
    <t>17,41‬</t>
  </si>
  <si>
    <t>ESQUADRIAS</t>
  </si>
  <si>
    <t>KIT DE PORTA DE MADEIRA PARA PINTURA, SEMI-OCA (LEVE OU MÉDIA), PADRÃO MÉDIO, 90X210CM, ESPESSURA DE 3,5CM, ITENS INCLUSOS: DOBRADIÇAS, MONTAGEM E INSTALAÇÃO DO BATENTE, FECHADURA COM EXECUÇÃO DO FURO - FORNECIMENTO E INSTALAÇÃO. AF_10/2025</t>
  </si>
  <si>
    <t>PORTAS</t>
  </si>
  <si>
    <t>VIDRO TEMPERADO</t>
  </si>
  <si>
    <t>MADEIRA</t>
  </si>
  <si>
    <t>PORTA DE CORRER EM VIDRO TEMPERADO, 90X210 CM, ESPESSURA 10 MM, INCLUSIVE ACESSÓRIOS. AF_11/2025</t>
  </si>
  <si>
    <t>PORTA DE MADEIRA COMPENSADA LISA PARA PINTURA, 120X210X3,5CM, 2 FOLHAS, INCLUSO ADUELA 2A, ALIZAR 2A E DOBRADIÇAS. AF_10/2025</t>
  </si>
  <si>
    <t>BATENTE PARA PORTA DE MADEIRA, FIXAÇÃO COM ARGAMASSA, PADRÃO MÉDIO - FORNECIMENTO E
INSTALAÇÃO. AF_10/2025</t>
  </si>
  <si>
    <t>KIT DE PORTA DE MADEIRA PARA PINTURA, SEMI-OCA (LEVE OU MÉDIA), PADRÃO MÉDIO, 80X210CM, ESPESSURA DE 3,5CM, ITENS INCLUSOS: DOBRADIÇAS, MONTAGEM E INSTALAÇÃO DO BATENTE, FECHADURA COM EXECUÇÃO DO FURO - FORNECIMENTO E INSTALAÇÃO. AF_10/2025</t>
  </si>
  <si>
    <t>INSTALAÇÃO DE VIDRO LISO INCOLOR, E = 4 MM, EM ESQUADRIA DE ALUMÍNIO OU PVC, FIXADO COM BAGUETE. AF_11/2025</t>
  </si>
  <si>
    <t>REMOÇÃO DE ENTULHO CLASSE A (ALVENARIA, CONCRETO, ARGAMASSAS E CERÂMICOS) POR DUTO DE ENTULHO E ACONDICIONAMENTO FINAL EM CAÇAMBA ESTACIONÁRIA. EXCLUSO FRETE. AF_09/2025</t>
  </si>
  <si>
    <t>106122</t>
  </si>
  <si>
    <t>LIMPEZA FINAL</t>
  </si>
  <si>
    <t>LIMPEZA DE PISO CERÂMICO/ PORCELANATO/ MÁRMORE/ GRANITO UTILIZANDO DETERGENTE NEUTRO E
ESCOVAÇÃO MANUAL. AF_10/2025_PS</t>
  </si>
  <si>
    <t>1.3.1</t>
  </si>
  <si>
    <t>1.3.2</t>
  </si>
  <si>
    <t>1.3.3</t>
  </si>
  <si>
    <t>ÁREA INTERNA</t>
  </si>
  <si>
    <t>2.2</t>
  </si>
  <si>
    <t>2.3</t>
  </si>
  <si>
    <t>2.4</t>
  </si>
  <si>
    <t>NOVA CAMARA DOS VEREADORES</t>
  </si>
  <si>
    <t>REFORMA NOVA CAMARA DOS VEREADORES</t>
  </si>
  <si>
    <t>ÁREA A REFORMAR 417,37 M²</t>
  </si>
  <si>
    <t xml:space="preserve">Tabela de referência: SINAPI de 01/2026 - sem desoneração
</t>
  </si>
  <si>
    <t>Umuarama, 12 de Março  2026.</t>
  </si>
  <si>
    <t>JOSE PAULO DE ARAUJO JUNIOR</t>
  </si>
  <si>
    <t>ELETRICA</t>
  </si>
  <si>
    <t>REMOÇAO DE LUM</t>
  </si>
  <si>
    <t>INSTALAÇÕES ELÉTRICAS</t>
  </si>
  <si>
    <t>REMOÇÃO DE LUMINÁRIAS, DE FORMA MANUAL, SEM REAPROVEITAMENTO. AF_09/2023</t>
  </si>
  <si>
    <t>REMOÇÃO DE CABOS ELÉTRICOS, COM SEÇÃO MAIOR QUE 2,5 MM² E MENOR QUE 10 MM², DE FORMA MANUAL,
SEM REAPROVEITAMENTO. AF_09/2023</t>
  </si>
  <si>
    <t>REMOÇÃO DE INTERRUPTORES/TOMADAS ELÉTRICAS, DE FORMA MANUAL, SEM REAPROVEITAMENTO. AF_09/2023</t>
  </si>
  <si>
    <t>REMOCAO DE FIACAO</t>
  </si>
  <si>
    <t>6MM</t>
  </si>
  <si>
    <t>2,5MM</t>
  </si>
  <si>
    <t>4,0MM</t>
  </si>
  <si>
    <t>CABO DE COBRE FLEXÍVEL ISOLADO, 6 MM², ANTI-CHAMA 0,6/1,0 KV, PARA CIRCUITOS TERMINAIS -
FORNECIMENTO E INSTALAÇÃO. AF_03/2023</t>
  </si>
  <si>
    <t>CABO DE COBRE FLEXÍVEL ISOLADO, 4 MM², ANTI-CHAMA 0,6/1,0 KV, PARA CIRCUITOS TERMINAIS -
FORNECIMENTO E INSTALAÇÃO. AF_03/2023</t>
  </si>
  <si>
    <t>CABO DE COBRE FLEXÍVEL ISOLADO, 2,5 MM², ANTI-CHAMA 0,6/1,0 KV, PARA CIRCUITOS TERMINAIS -
FORNECIMENTO E INSTALAÇÃO. AF_03/2023</t>
  </si>
  <si>
    <t>NTERRUPTOR SIMPLES (1 MÓDULO), 10A/250V, INCLUINDO SUPORTE E PLACA - FORNECIMENTO E INSTALAÇÃO.
AF_03/2023</t>
  </si>
  <si>
    <t>INTERRUPTOR SIMPLES (1 MÓDULO) COM 1 TOMADA DE EMBUTIR 2P+T 10 A, INCLUINDO SUPORTE E PLACA -
FORNECIMENTO E INSTALAÇÃO. AF_03/2023</t>
  </si>
  <si>
    <t>TOMADA MÉDIA DE EMBUTIR (1 MÓDULO), 2P+T 20 A, INCLUINDO SUPORTE E PLACA - FORNECIMENTO E
INSTALAÇÃO. AF_03/2023</t>
  </si>
  <si>
    <t>TOMADA MÉDIA DE EMBUTIR (2 MÓDULOS), 2P+T 20 A, INCLUINDO SUPORTE E PLACA - FORNECIMENTO E
INSTALAÇÃO. AF_03/2023</t>
  </si>
  <si>
    <t>ORSE</t>
  </si>
  <si>
    <t>Luminária plafon (sobrepor) 40 x 40 - 36 W - 6000K - G- Light ou similar</t>
  </si>
  <si>
    <t>DISJUNTOR MONOPOLAR TIPO DIN, CORRENTE NOMINAL DE 10A - FORNECIMENTO E INSTALAÇÃO. AF_07/2025</t>
  </si>
  <si>
    <t>DISJUNTOR MONOPOLAR TIPO DIN, CORRENTE NOMINAL DE 16A - FORNECIMENTO E INSTALAÇÃO. AF_07/2025</t>
  </si>
  <si>
    <t>DISJUNTOR MONOPOLAR TIPO DIN, CORRENTE NOMINAL DE 20A - FORNECIMENTO E INSTALAÇÃO. AF_07/2025</t>
  </si>
  <si>
    <t>DISJUNTOR MONOPOLAR TIPO DIN, CORRENTE NOMINAL DE 32A - FORNECIMENTO E INSTALAÇÃO. AF_07/2025</t>
  </si>
  <si>
    <t>DISJUNTOR MONOPOLAR TIPO DIN, CORRENTE NOMINAL DE 50A - FORNECIMENTO E INSTALAÇÃO. AF_07/2025</t>
  </si>
  <si>
    <t>2.5</t>
  </si>
  <si>
    <t>2.5.1</t>
  </si>
  <si>
    <t>2.5.2</t>
  </si>
  <si>
    <t>2.5.3</t>
  </si>
  <si>
    <t>DEMOLICAO PISO CERAMICO</t>
  </si>
  <si>
    <t>COPA ANTIGA</t>
  </si>
  <si>
    <t>BWC M</t>
  </si>
  <si>
    <t>LAVABO</t>
  </si>
  <si>
    <t>BWC F</t>
  </si>
  <si>
    <t xml:space="preserve">BANHEIRO </t>
  </si>
  <si>
    <t>PISO</t>
  </si>
  <si>
    <t>PAREDE</t>
  </si>
  <si>
    <t>DEMOLIÇÃO DE REVESTIMENTO CERÂMICO, DE FORMA MECANIZADA COM MARTELETE, SEM REAPROVEITAMENTO. AF_09/2023</t>
  </si>
  <si>
    <t>DEMOLIÇÃO DE ARGAMASSAS, DE FORMA DE FORMA MECANIZADA COM MARTELETE, SEM REAPROVEITAMENTO. AF_09/2023</t>
  </si>
  <si>
    <t>REMOÇÃO DE LOUÇAS, DE FORMA MANUAL, SEM REAPROVEITAMENTO. AF_09/2023</t>
  </si>
  <si>
    <t>REMOÇÃO DE METAIS SANITÁRIOS, DE FORMA MANUAL, SEM REAPROVEITAMENTO. AF_09/2023</t>
  </si>
  <si>
    <t>REMOÇÃO DE TUBULAÇÕES (TUBOS E CONEXÕES) DE ÁGUA FRIA, DE FORMA MANUAL, SEM REAPROVEITAMENTO. AF_09/2023</t>
  </si>
  <si>
    <t>REMOÇÃO DE FORROS DE DRYWALL, PVC E FIBROMINERAL, DE FORMA MANUAL, SEM REAPROVEITAMENTO.
AF_09/2023</t>
  </si>
  <si>
    <t>REVESTIMENTOS CERÂMICOS</t>
  </si>
  <si>
    <t>REVESTIMENTO CERÂMICO PARA PISO COM PLACAS TIPO PORCELANATO DE DIMENSÕES 60X60 CM APLICADA EM AMBIENTES DE ÁREA ENTRE 5 M² E 10 M². AF_02/2023_PE</t>
  </si>
  <si>
    <t>REVESTIMENTO CERÂMICO PARA PISO COM PLACAS TIPO PORCELANATO DE DIMENSÕES 80X80 CM APLICADA EM AMBIENTES DE ÁREA MAIOR QUE 10 M². AF_02/2023_PE</t>
  </si>
  <si>
    <t>REVESTIMENTO CERÂMICO PARA PAREDES INTERNAS COM PLACAS TIPO ESMALTADA DE DIMENSÕES 60X60 CM APLICADAS NA ALTURA INTEIRA DAS PAREDES. AF_02/2023_PE</t>
  </si>
  <si>
    <t>INSTALAÇÕES HIDRAULICAS</t>
  </si>
  <si>
    <t>RASGO LINEAR MANUAL EM ALVENARIA, PARA RAMAIS/ DISTRIBUIÇÃO DE INSTALAÇÕES HIDRÁULICAS, DIÂMETROS MENORES OU IGUAIS A 40 MM. AF_09/2023</t>
  </si>
  <si>
    <t>TUBO, PVC, SOLDÁVEL, DE 25MM, INSTALADO EM RAMAL DE DISTRIBUIÇÃO DE ÁGUA - FORNECIMENTO E
INSTALAÇÃO. AF_06/2022</t>
  </si>
  <si>
    <t>TUBO, PVC, SOLDÁVEL, DE 40MM, INSTALADO EM PRUMADA DE ÁGUA - FORNECIMENTO E INSTALAÇÃO.
AF_06/2022</t>
  </si>
  <si>
    <t>VASO SANITARIO SIFONADO CONVENCIONAL COM LOUÇA BRANCA, INCLUSO CONJUNTO DE LIGAÇÃO PARA
BACIA SANITÁRIA AJUSTÁVEL - FORNECIMENTO E INSTALAÇÃO. AF_01/2020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</si>
  <si>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</si>
  <si>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BANCADA DE MÁRMORE SINTÉTICO 120 X 60CM, COM CUBA INTEGRADA, INCLUSO SIFÃO TIPO FLEXÍVEL EM PVC, VÁLVULA EM PLÁSTICO CROMADO TIPO AMERICANA E TORNEIRA CROMADA LONGA, DE PAREDE, PADRÃO POPULAR - FORNECIMENTO E INSTALAÇÃO. AF_01/2020</t>
  </si>
  <si>
    <t>REGISTRO DE GAVETA BRUTO, LATÃO, ROSCÁVEL, 3/4", COM ACABAMENTO E CANOPLA CROMADOS -
FORNECIMENTO E INSTALAÇÃO. AF_08/2021</t>
  </si>
  <si>
    <t>VÁLVULA DE DESCARGA METÁLICA, BASE 1 1/2", ACABAMENTO METALICO CROMADO - FORNECIMENTO E
INSTALAÇÃO. AF_08/2021</t>
  </si>
  <si>
    <t>REGISTRO DE ESFERA, PVC, SOLDÁVEL, COM VOLANTE, DN 40 MM - FORNECIMENTO E INSTALAÇÃO. AF_08/2021</t>
  </si>
  <si>
    <t>CAIXA SIFONADA, COM GRELHA QUADRADA, PVC, DN 150 X 150 X 50 MM, JUNTA SOLDÁVEL, FORNECIDA E
INSTALADA EM RAMAL DE DESCARGA OU EM RAMAL DE ESGOTO SANITÁRIO. AF_08/2022</t>
  </si>
  <si>
    <t>BARRA DE APOIO RETA, EM ACO INOX POLIDO, COMPRIMENTO 80 CM, FIXADA NA PAREDE - FORNECIMENTO E
INSTALAÇÃO. AF_01/2020</t>
  </si>
  <si>
    <t>FORRO</t>
  </si>
  <si>
    <t>FORRO EM FIBRA MINERAL, PARA AMBIENTES COMERCIAIS, INCLUSIVE ESTRUTURA DE FIXAÇÃO. AF_08/2023_PS</t>
  </si>
  <si>
    <t>2.6</t>
  </si>
  <si>
    <t>2.7</t>
  </si>
  <si>
    <t>ARMAÇÃO DE SAPATA ISOLADA, VIGA BALDRAME E SAPATA CORRIDA UTILIZANDO AÇO CA-50 DE 8 MM -
MONTAGEM. AF_01/2024</t>
  </si>
  <si>
    <t>ARMAÇÃO DE PILAR OU VIGA DE ESTRUTURA CONVENCIONAL DE CONCRETO ARMADO UTILIZANDO AÇO CA-50 DE 6,3 MM - MONTAGEM. AF_06/2022</t>
  </si>
  <si>
    <t>ARMAÇÃO DE PILAR OU VIGA DE ESTRUTURA CONVENCIONAL DE CONCRETO ARMADO UTILIZANDO AÇO CA-50 DE 8,0 MM - MONTAGEM. AF_06/2022</t>
  </si>
  <si>
    <t>ARMAÇÃO DE LAJE DE ESTRUTURA CONVENCIONAL DE CONCRETO ARMADO UTILIZANDO AÇO CA-50 DE 6,3 MM - MONTAGEM. AF_06/2022</t>
  </si>
  <si>
    <t>CONCRETO USINADO BOMBEAVEL, CLASSE DE RESISTENCIA C30, BRITA 0 E 1, SLUMP
= 100 +/- 20 MM, COM BOMBEAMENTO (DISPONIBILIZACAO DE BOMBA), SEM O LANCAMENTO (NBR 8953)</t>
  </si>
  <si>
    <t>LANÇAMENTO COM USO DE BOMBA, ADENSAMENTO E ACABAMENTO DE CONCRETO EM ESTRUTURAS.
AF_02/2022</t>
  </si>
  <si>
    <t>1.3.4</t>
  </si>
  <si>
    <t>1.3.5</t>
  </si>
  <si>
    <t>VIGAS BALDRAMES E VIGAS DE TRANSIÇÃO</t>
  </si>
  <si>
    <t>PILARES</t>
  </si>
  <si>
    <t>VIGA DE RESPALDO E VIGAS TRANSVERSAIS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</si>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</sst>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\ * #,##0.00_-;\-&quot;R$&quot;\ * #,##0.00_-;_-&quot;R$&quot;\ * &quot;-&quot;??_-;_-@"/>
    <numFmt numFmtId="165" formatCode="#,##0.00\ &quot;m2&quot;"/>
    <numFmt numFmtId="166" formatCode="d/m/yy"/>
    <numFmt numFmtId="167" formatCode="#,##0_ ;[Red]\-#,##0\ "/>
    <numFmt numFmtId="168" formatCode="dd/mm/yyyy\ \-\ ddd"/>
    <numFmt numFmtId="169" formatCode="0.0000"/>
    <numFmt numFmtId="170" formatCode="_(* #,##0.00_);_(* \(#,##0.00\);_(* &quot;-&quot;??_);_(@_)"/>
    <numFmt numFmtId="171" formatCode="0.0000%"/>
    <numFmt numFmtId="172" formatCode="0.0%"/>
  </numFmts>
  <fonts count="86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6"/>
      <color theme="1"/>
      <name val="Arial"/>
    </font>
    <font>
      <b/>
      <sz val="20"/>
      <color theme="1"/>
      <name val="Arial"/>
    </font>
    <font>
      <b/>
      <sz val="10"/>
      <color theme="1"/>
      <name val="Arial"/>
    </font>
    <font>
      <b/>
      <sz val="8"/>
      <color theme="1"/>
      <name val="Arial"/>
    </font>
    <font>
      <sz val="10"/>
      <name val="Arial"/>
    </font>
    <font>
      <sz val="14"/>
      <color theme="1"/>
      <name val="Arial"/>
    </font>
    <font>
      <b/>
      <sz val="14"/>
      <color theme="1"/>
      <name val="Arial"/>
    </font>
    <font>
      <sz val="8"/>
      <color rgb="FF0000FF"/>
      <name val="Arial"/>
    </font>
    <font>
      <sz val="8"/>
      <color theme="1"/>
      <name val="Arial"/>
    </font>
    <font>
      <sz val="10"/>
      <color theme="1"/>
      <name val="Times New Roman"/>
    </font>
    <font>
      <b/>
      <sz val="10"/>
      <color theme="1"/>
      <name val="Times New Roman"/>
    </font>
    <font>
      <b/>
      <sz val="10"/>
      <color rgb="FFFF0000"/>
      <name val="Tahoma"/>
    </font>
    <font>
      <b/>
      <sz val="10"/>
      <color rgb="FF0000FF"/>
      <name val="Arial"/>
    </font>
    <font>
      <b/>
      <sz val="8"/>
      <color rgb="FF0000FF"/>
      <name val="Arial"/>
    </font>
    <font>
      <b/>
      <sz val="12"/>
      <color theme="1"/>
      <name val="Arial"/>
    </font>
    <font>
      <b/>
      <sz val="10"/>
      <color theme="1"/>
      <name val="Calibri"/>
    </font>
    <font>
      <b/>
      <sz val="13"/>
      <color theme="1"/>
      <name val="Calibri"/>
    </font>
    <font>
      <b/>
      <sz val="7"/>
      <color theme="1"/>
      <name val="Calibri"/>
    </font>
    <font>
      <b/>
      <sz val="6"/>
      <color theme="1"/>
      <name val="Calibri"/>
    </font>
    <font>
      <b/>
      <sz val="8"/>
      <color theme="1"/>
      <name val="Calibri"/>
    </font>
    <font>
      <sz val="10"/>
      <color theme="1"/>
      <name val="Calibri"/>
    </font>
    <font>
      <b/>
      <sz val="10"/>
      <color rgb="FF000000"/>
      <name val="Calibri"/>
    </font>
    <font>
      <sz val="10"/>
      <color rgb="FF000000"/>
      <name val="Calibri"/>
    </font>
    <font>
      <sz val="10"/>
      <color theme="1"/>
      <name val="Arial"/>
      <scheme val="minor"/>
    </font>
    <font>
      <sz val="14"/>
      <color theme="1"/>
      <name val="Calibri"/>
    </font>
    <font>
      <sz val="16"/>
      <color theme="1"/>
      <name val="Arial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MS Sans Serif"/>
    </font>
    <font>
      <b/>
      <sz val="18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1"/>
      <name val="Calibri"/>
      <family val="2"/>
    </font>
    <font>
      <b/>
      <sz val="18"/>
      <color theme="5" tint="-0.249977111117893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MS Sans Serif"/>
    </font>
    <font>
      <b/>
      <sz val="14"/>
      <color theme="5" tint="-0.249977111117893"/>
      <name val="Arial"/>
      <family val="2"/>
    </font>
    <font>
      <sz val="14"/>
      <color theme="5" tint="-0.249977111117893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10"/>
      <color theme="5" tint="-0.249977111117893"/>
      <name val="Arial"/>
      <family val="2"/>
    </font>
    <font>
      <sz val="8"/>
      <color theme="5" tint="-0.249977111117893"/>
      <name val="Arial"/>
      <family val="2"/>
    </font>
    <font>
      <b/>
      <sz val="14"/>
      <color rgb="FF0000FF"/>
      <name val="Arial"/>
      <family val="2"/>
    </font>
    <font>
      <sz val="14"/>
      <color rgb="FF0000FF"/>
      <name val="Arial"/>
      <family val="2"/>
    </font>
    <font>
      <b/>
      <sz val="10"/>
      <color rgb="FFFF0000"/>
      <name val="MS Sans Serif"/>
    </font>
    <font>
      <b/>
      <sz val="12"/>
      <color rgb="FFFF000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color rgb="FFFF0000"/>
      <name val="Arial"/>
      <family val="2"/>
    </font>
    <font>
      <sz val="14"/>
      <color theme="3" tint="0.39997558519241921"/>
      <name val="Arial"/>
      <family val="2"/>
    </font>
    <font>
      <sz val="10"/>
      <color theme="5" tint="-0.249977111117893"/>
      <name val="Arial"/>
      <family val="2"/>
    </font>
    <font>
      <b/>
      <sz val="8"/>
      <name val="MS Sans Serif"/>
    </font>
    <font>
      <sz val="8"/>
      <name val="MS Sans Serif"/>
    </font>
    <font>
      <b/>
      <sz val="8"/>
      <color theme="0" tint="-0.499984740745262"/>
      <name val="Arial"/>
      <family val="2"/>
    </font>
    <font>
      <b/>
      <sz val="14"/>
      <color rgb="FF0000FF"/>
      <name val="Arial"/>
      <family val="2"/>
      <scheme val="minor"/>
    </font>
    <font>
      <sz val="14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indexed="17"/>
      <name val="Calibri"/>
      <family val="2"/>
    </font>
    <font>
      <b/>
      <sz val="14"/>
      <name val="Calibri"/>
      <family val="2"/>
    </font>
    <font>
      <b/>
      <sz val="14"/>
      <color theme="5" tint="-0.249977111117893"/>
      <name val="Arial"/>
      <family val="2"/>
      <scheme val="minor"/>
    </font>
    <font>
      <b/>
      <sz val="14"/>
      <color indexed="62"/>
      <name val="Calibri"/>
      <family val="2"/>
    </font>
    <font>
      <b/>
      <sz val="14"/>
      <color indexed="60"/>
      <name val="Calibri"/>
      <family val="2"/>
    </font>
    <font>
      <b/>
      <u/>
      <sz val="14"/>
      <color indexed="60"/>
      <name val="Calibri"/>
      <family val="2"/>
    </font>
    <font>
      <b/>
      <sz val="13"/>
      <color rgb="FFFFFF00"/>
      <name val="Arial"/>
      <family val="2"/>
      <scheme val="minor"/>
    </font>
    <font>
      <b/>
      <sz val="13"/>
      <color indexed="12"/>
      <name val="Calibri"/>
      <family val="2"/>
    </font>
    <font>
      <b/>
      <sz val="13"/>
      <color indexed="13"/>
      <name val="Calibri"/>
      <family val="2"/>
    </font>
    <font>
      <b/>
      <u/>
      <sz val="14"/>
      <color indexed="12"/>
      <name val="Calibri"/>
      <family val="2"/>
    </font>
    <font>
      <b/>
      <sz val="14"/>
      <color indexed="12"/>
      <name val="Calibri"/>
      <family val="2"/>
    </font>
    <font>
      <sz val="10"/>
      <color rgb="FF000000"/>
      <name val="Arial"/>
      <family val="2"/>
      <scheme val="maj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FFFF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ajor"/>
    </font>
    <font>
      <b/>
      <sz val="8"/>
      <color rgb="FF0070C0"/>
      <name val="Arial"/>
      <family val="2"/>
    </font>
    <font>
      <sz val="8"/>
      <color rgb="FF0070C0"/>
      <name val="Arial"/>
      <family val="2"/>
    </font>
    <font>
      <sz val="10"/>
      <color rgb="FF0070C0"/>
      <name val="Arial"/>
      <family val="2"/>
      <scheme val="major"/>
    </font>
    <font>
      <sz val="10"/>
      <color rgb="FF0070C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rgb="FFDAEEF3"/>
        <bgColor rgb="FFDAEEF3"/>
      </patternFill>
    </fill>
    <fill>
      <patternFill patternType="solid">
        <fgColor rgb="FF00FF00"/>
        <bgColor rgb="FF00FF00"/>
      </patternFill>
    </fill>
    <fill>
      <patternFill patternType="solid">
        <fgColor rgb="FF99CCFF"/>
        <bgColor rgb="FF99CCFF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1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31" fillId="0" borderId="94"/>
    <xf numFmtId="0" fontId="33" fillId="0" borderId="94"/>
    <xf numFmtId="0" fontId="33" fillId="0" borderId="94"/>
    <xf numFmtId="170" fontId="33" fillId="0" borderId="94" applyFont="0" applyFill="0" applyBorder="0" applyAlignment="0" applyProtection="0"/>
    <xf numFmtId="0" fontId="50" fillId="0" borderId="94"/>
  </cellStyleXfs>
  <cellXfs count="64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vertical="center"/>
    </xf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0" borderId="0" xfId="0" applyFont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2" fontId="4" fillId="0" borderId="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" fontId="4" fillId="0" borderId="8" xfId="0" applyNumberFormat="1" applyFont="1" applyBorder="1" applyAlignment="1">
      <alignment horizontal="center" vertical="center"/>
    </xf>
    <xf numFmtId="164" fontId="5" fillId="3" borderId="11" xfId="0" applyNumberFormat="1" applyFont="1" applyFill="1" applyBorder="1" applyAlignment="1">
      <alignment horizontal="center" vertical="center"/>
    </xf>
    <xf numFmtId="10" fontId="5" fillId="0" borderId="12" xfId="0" applyNumberFormat="1" applyFont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1" fontId="4" fillId="0" borderId="16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4" fontId="5" fillId="3" borderId="17" xfId="0" applyNumberFormat="1" applyFont="1" applyFill="1" applyBorder="1" applyAlignment="1">
      <alignment horizontal="center" vertical="center"/>
    </xf>
    <xf numFmtId="1" fontId="5" fillId="3" borderId="17" xfId="0" applyNumberFormat="1" applyFont="1" applyFill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164" fontId="5" fillId="0" borderId="22" xfId="0" applyNumberFormat="1" applyFont="1" applyBorder="1" applyAlignment="1">
      <alignment horizontal="center" vertical="center"/>
    </xf>
    <xf numFmtId="10" fontId="5" fillId="0" borderId="23" xfId="0" applyNumberFormat="1" applyFont="1" applyBorder="1" applyAlignment="1">
      <alignment horizontal="center" vertical="center"/>
    </xf>
    <xf numFmtId="0" fontId="4" fillId="2" borderId="24" xfId="0" applyFont="1" applyFill="1" applyBorder="1" applyAlignment="1">
      <alignment horizontal="left"/>
    </xf>
    <xf numFmtId="165" fontId="4" fillId="3" borderId="25" xfId="0" applyNumberFormat="1" applyFont="1" applyFill="1" applyBorder="1" applyAlignment="1">
      <alignment horizontal="left"/>
    </xf>
    <xf numFmtId="0" fontId="7" fillId="2" borderId="26" xfId="0" applyFont="1" applyFill="1" applyBorder="1" applyAlignment="1">
      <alignment horizontal="center"/>
    </xf>
    <xf numFmtId="40" fontId="9" fillId="2" borderId="33" xfId="0" applyNumberFormat="1" applyFont="1" applyFill="1" applyBorder="1"/>
    <xf numFmtId="10" fontId="10" fillId="0" borderId="34" xfId="0" applyNumberFormat="1" applyFont="1" applyBorder="1"/>
    <xf numFmtId="0" fontId="11" fillId="2" borderId="35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left"/>
    </xf>
    <xf numFmtId="0" fontId="11" fillId="2" borderId="37" xfId="0" applyFont="1" applyFill="1" applyBorder="1" applyAlignment="1">
      <alignment horizontal="center"/>
    </xf>
    <xf numFmtId="0" fontId="12" fillId="2" borderId="38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1" fillId="2" borderId="41" xfId="0" applyFont="1" applyFill="1" applyBorder="1" applyAlignment="1">
      <alignment horizontal="center"/>
    </xf>
    <xf numFmtId="0" fontId="4" fillId="4" borderId="42" xfId="0" applyFont="1" applyFill="1" applyBorder="1" applyAlignment="1">
      <alignment horizontal="center"/>
    </xf>
    <xf numFmtId="0" fontId="11" fillId="2" borderId="43" xfId="0" applyFont="1" applyFill="1" applyBorder="1" applyAlignment="1">
      <alignment horizontal="center"/>
    </xf>
    <xf numFmtId="0" fontId="11" fillId="2" borderId="44" xfId="0" applyFont="1" applyFill="1" applyBorder="1"/>
    <xf numFmtId="0" fontId="13" fillId="2" borderId="45" xfId="0" applyFont="1" applyFill="1" applyBorder="1" applyAlignment="1">
      <alignment horizontal="right"/>
    </xf>
    <xf numFmtId="1" fontId="14" fillId="3" borderId="46" xfId="0" applyNumberFormat="1" applyFont="1" applyFill="1" applyBorder="1" applyAlignment="1">
      <alignment horizontal="center"/>
    </xf>
    <xf numFmtId="0" fontId="11" fillId="2" borderId="46" xfId="0" applyFont="1" applyFill="1" applyBorder="1" applyAlignment="1">
      <alignment horizontal="center"/>
    </xf>
    <xf numFmtId="0" fontId="11" fillId="2" borderId="47" xfId="0" applyFont="1" applyFill="1" applyBorder="1" applyAlignment="1">
      <alignment horizontal="center"/>
    </xf>
    <xf numFmtId="0" fontId="11" fillId="2" borderId="45" xfId="0" applyFont="1" applyFill="1" applyBorder="1" applyAlignment="1">
      <alignment horizontal="center"/>
    </xf>
    <xf numFmtId="0" fontId="11" fillId="2" borderId="48" xfId="0" applyFont="1" applyFill="1" applyBorder="1" applyAlignment="1">
      <alignment horizontal="center"/>
    </xf>
    <xf numFmtId="0" fontId="11" fillId="2" borderId="49" xfId="0" applyFont="1" applyFill="1" applyBorder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0" fillId="2" borderId="40" xfId="0" applyFont="1" applyFill="1" applyBorder="1" applyAlignment="1">
      <alignment horizontal="center"/>
    </xf>
    <xf numFmtId="0" fontId="10" fillId="2" borderId="41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76" xfId="0" applyFont="1" applyFill="1" applyBorder="1" applyAlignment="1">
      <alignment horizontal="center"/>
    </xf>
    <xf numFmtId="0" fontId="1" fillId="2" borderId="77" xfId="0" applyFont="1" applyFill="1" applyBorder="1" applyAlignment="1">
      <alignment horizontal="center"/>
    </xf>
    <xf numFmtId="0" fontId="10" fillId="2" borderId="77" xfId="0" applyFont="1" applyFill="1" applyBorder="1" applyAlignment="1">
      <alignment horizontal="center"/>
    </xf>
    <xf numFmtId="0" fontId="10" fillId="2" borderId="78" xfId="0" applyFont="1" applyFill="1" applyBorder="1" applyAlignment="1">
      <alignment horizontal="center"/>
    </xf>
    <xf numFmtId="0" fontId="11" fillId="2" borderId="54" xfId="0" applyFont="1" applyFill="1" applyBorder="1" applyAlignment="1">
      <alignment horizontal="center"/>
    </xf>
    <xf numFmtId="0" fontId="10" fillId="2" borderId="79" xfId="0" applyFont="1" applyFill="1" applyBorder="1" applyAlignment="1">
      <alignment horizontal="center"/>
    </xf>
    <xf numFmtId="0" fontId="10" fillId="2" borderId="56" xfId="0" applyFont="1" applyFill="1" applyBorder="1" applyAlignment="1">
      <alignment horizontal="center"/>
    </xf>
    <xf numFmtId="0" fontId="10" fillId="2" borderId="58" xfId="0" applyFont="1" applyFill="1" applyBorder="1" applyAlignment="1">
      <alignment horizontal="center"/>
    </xf>
    <xf numFmtId="0" fontId="10" fillId="2" borderId="59" xfId="0" applyFont="1" applyFill="1" applyBorder="1"/>
    <xf numFmtId="0" fontId="10" fillId="2" borderId="38" xfId="0" applyFont="1" applyFill="1" applyBorder="1" applyAlignment="1">
      <alignment horizontal="center" vertical="center"/>
    </xf>
    <xf numFmtId="40" fontId="10" fillId="2" borderId="38" xfId="0" applyNumberFormat="1" applyFont="1" applyFill="1" applyBorder="1"/>
    <xf numFmtId="40" fontId="10" fillId="2" borderId="81" xfId="0" applyNumberFormat="1" applyFont="1" applyFill="1" applyBorder="1"/>
    <xf numFmtId="167" fontId="10" fillId="2" borderId="54" xfId="0" applyNumberFormat="1" applyFont="1" applyFill="1" applyBorder="1" applyAlignment="1">
      <alignment horizontal="center"/>
    </xf>
    <xf numFmtId="40" fontId="10" fillId="2" borderId="11" xfId="0" applyNumberFormat="1" applyFont="1" applyFill="1" applyBorder="1"/>
    <xf numFmtId="10" fontId="10" fillId="2" borderId="82" xfId="0" applyNumberFormat="1" applyFont="1" applyFill="1" applyBorder="1"/>
    <xf numFmtId="0" fontId="10" fillId="2" borderId="60" xfId="0" applyFont="1" applyFill="1" applyBorder="1"/>
    <xf numFmtId="167" fontId="10" fillId="2" borderId="83" xfId="0" applyNumberFormat="1" applyFont="1" applyFill="1" applyBorder="1" applyAlignment="1">
      <alignment horizontal="center"/>
    </xf>
    <xf numFmtId="40" fontId="1" fillId="0" borderId="0" xfId="0" applyNumberFormat="1" applyFont="1"/>
    <xf numFmtId="1" fontId="10" fillId="2" borderId="80" xfId="0" applyNumberFormat="1" applyFont="1" applyFill="1" applyBorder="1"/>
    <xf numFmtId="0" fontId="10" fillId="2" borderId="38" xfId="0" applyFont="1" applyFill="1" applyBorder="1"/>
    <xf numFmtId="1" fontId="10" fillId="2" borderId="60" xfId="0" applyNumberFormat="1" applyFont="1" applyFill="1" applyBorder="1"/>
    <xf numFmtId="0" fontId="10" fillId="2" borderId="84" xfId="0" applyFont="1" applyFill="1" applyBorder="1" applyAlignment="1">
      <alignment horizontal="center"/>
    </xf>
    <xf numFmtId="0" fontId="10" fillId="2" borderId="83" xfId="0" applyFont="1" applyFill="1" applyBorder="1"/>
    <xf numFmtId="0" fontId="10" fillId="2" borderId="83" xfId="0" applyFont="1" applyFill="1" applyBorder="1" applyAlignment="1">
      <alignment horizontal="center" vertical="center"/>
    </xf>
    <xf numFmtId="40" fontId="10" fillId="2" borderId="83" xfId="0" applyNumberFormat="1" applyFont="1" applyFill="1" applyBorder="1"/>
    <xf numFmtId="9" fontId="10" fillId="2" borderId="85" xfId="0" applyNumberFormat="1" applyFont="1" applyFill="1" applyBorder="1"/>
    <xf numFmtId="0" fontId="10" fillId="2" borderId="60" xfId="0" applyFont="1" applyFill="1" applyBorder="1" applyAlignment="1">
      <alignment horizontal="center" vertical="center"/>
    </xf>
    <xf numFmtId="40" fontId="10" fillId="2" borderId="60" xfId="0" applyNumberFormat="1" applyFont="1" applyFill="1" applyBorder="1"/>
    <xf numFmtId="40" fontId="10" fillId="2" borderId="86" xfId="0" applyNumberFormat="1" applyFont="1" applyFill="1" applyBorder="1"/>
    <xf numFmtId="40" fontId="10" fillId="2" borderId="87" xfId="0" applyNumberFormat="1" applyFont="1" applyFill="1" applyBorder="1"/>
    <xf numFmtId="40" fontId="10" fillId="2" borderId="79" xfId="0" applyNumberFormat="1" applyFont="1" applyFill="1" applyBorder="1"/>
    <xf numFmtId="10" fontId="10" fillId="2" borderId="56" xfId="0" applyNumberFormat="1" applyFont="1" applyFill="1" applyBorder="1"/>
    <xf numFmtId="0" fontId="10" fillId="2" borderId="88" xfId="0" applyFont="1" applyFill="1" applyBorder="1"/>
    <xf numFmtId="0" fontId="10" fillId="2" borderId="88" xfId="0" applyFont="1" applyFill="1" applyBorder="1" applyAlignment="1">
      <alignment horizontal="center" vertical="center"/>
    </xf>
    <xf numFmtId="40" fontId="10" fillId="2" borderId="54" xfId="0" applyNumberFormat="1" applyFont="1" applyFill="1" applyBorder="1"/>
    <xf numFmtId="0" fontId="10" fillId="2" borderId="84" xfId="0" applyFont="1" applyFill="1" applyBorder="1"/>
    <xf numFmtId="40" fontId="10" fillId="2" borderId="37" xfId="0" applyNumberFormat="1" applyFont="1" applyFill="1" applyBorder="1"/>
    <xf numFmtId="9" fontId="10" fillId="2" borderId="89" xfId="0" applyNumberFormat="1" applyFont="1" applyFill="1" applyBorder="1"/>
    <xf numFmtId="0" fontId="1" fillId="2" borderId="92" xfId="0" applyFont="1" applyFill="1" applyBorder="1" applyAlignment="1">
      <alignment horizontal="center" vertical="center"/>
    </xf>
    <xf numFmtId="40" fontId="9" fillId="2" borderId="92" xfId="0" applyNumberFormat="1" applyFont="1" applyFill="1" applyBorder="1"/>
    <xf numFmtId="40" fontId="9" fillId="2" borderId="88" xfId="0" applyNumberFormat="1" applyFont="1" applyFill="1" applyBorder="1"/>
    <xf numFmtId="40" fontId="9" fillId="2" borderId="93" xfId="0" applyNumberFormat="1" applyFont="1" applyFill="1" applyBorder="1"/>
    <xf numFmtId="40" fontId="9" fillId="2" borderId="94" xfId="0" applyNumberFormat="1" applyFont="1" applyFill="1" applyBorder="1"/>
    <xf numFmtId="40" fontId="9" fillId="2" borderId="95" xfId="0" applyNumberFormat="1" applyFont="1" applyFill="1" applyBorder="1"/>
    <xf numFmtId="10" fontId="9" fillId="2" borderId="96" xfId="0" applyNumberFormat="1" applyFont="1" applyFill="1" applyBorder="1"/>
    <xf numFmtId="0" fontId="1" fillId="2" borderId="100" xfId="0" applyFont="1" applyFill="1" applyBorder="1" applyAlignment="1">
      <alignment horizontal="center" vertical="center"/>
    </xf>
    <xf numFmtId="10" fontId="9" fillId="2" borderId="100" xfId="0" applyNumberFormat="1" applyFont="1" applyFill="1" applyBorder="1"/>
    <xf numFmtId="10" fontId="9" fillId="2" borderId="101" xfId="0" applyNumberFormat="1" applyFont="1" applyFill="1" applyBorder="1"/>
    <xf numFmtId="10" fontId="9" fillId="2" borderId="102" xfId="0" applyNumberFormat="1" applyFont="1" applyFill="1" applyBorder="1"/>
    <xf numFmtId="10" fontId="9" fillId="2" borderId="103" xfId="0" applyNumberFormat="1" applyFont="1" applyFill="1" applyBorder="1"/>
    <xf numFmtId="0" fontId="1" fillId="2" borderId="76" xfId="0" applyFont="1" applyFill="1" applyBorder="1" applyAlignment="1">
      <alignment horizontal="center" vertical="center"/>
    </xf>
    <xf numFmtId="10" fontId="9" fillId="2" borderId="76" xfId="0" applyNumberFormat="1" applyFont="1" applyFill="1" applyBorder="1"/>
    <xf numFmtId="10" fontId="9" fillId="2" borderId="107" xfId="0" applyNumberFormat="1" applyFont="1" applyFill="1" applyBorder="1"/>
    <xf numFmtId="10" fontId="9" fillId="2" borderId="94" xfId="0" applyNumberFormat="1" applyFont="1" applyFill="1" applyBorder="1"/>
    <xf numFmtId="40" fontId="15" fillId="0" borderId="108" xfId="0" applyNumberFormat="1" applyFont="1" applyBorder="1" applyAlignment="1">
      <alignment horizontal="center"/>
    </xf>
    <xf numFmtId="10" fontId="15" fillId="0" borderId="109" xfId="0" applyNumberFormat="1" applyFont="1" applyBorder="1" applyAlignment="1">
      <alignment horizontal="center"/>
    </xf>
    <xf numFmtId="0" fontId="4" fillId="5" borderId="110" xfId="0" applyFont="1" applyFill="1" applyBorder="1" applyAlignment="1">
      <alignment horizontal="left" vertical="top"/>
    </xf>
    <xf numFmtId="0" fontId="4" fillId="5" borderId="2" xfId="0" applyFont="1" applyFill="1" applyBorder="1"/>
    <xf numFmtId="0" fontId="4" fillId="5" borderId="111" xfId="0" applyFont="1" applyFill="1" applyBorder="1"/>
    <xf numFmtId="0" fontId="4" fillId="5" borderId="2" xfId="0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left" vertical="top"/>
    </xf>
    <xf numFmtId="0" fontId="4" fillId="2" borderId="2" xfId="0" applyFont="1" applyFill="1" applyBorder="1"/>
    <xf numFmtId="0" fontId="4" fillId="0" borderId="112" xfId="0" applyFont="1" applyBorder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113" xfId="0" applyFont="1" applyFill="1" applyBorder="1" applyAlignment="1">
      <alignment horizontal="center" vertical="center" wrapText="1"/>
    </xf>
    <xf numFmtId="0" fontId="1" fillId="5" borderId="114" xfId="0" applyFont="1" applyFill="1" applyBorder="1"/>
    <xf numFmtId="0" fontId="1" fillId="5" borderId="115" xfId="0" applyFont="1" applyFill="1" applyBorder="1"/>
    <xf numFmtId="0" fontId="1" fillId="5" borderId="114" xfId="0" applyFont="1" applyFill="1" applyBorder="1" applyAlignment="1">
      <alignment horizontal="center" vertical="center" wrapText="1"/>
    </xf>
    <xf numFmtId="0" fontId="1" fillId="5" borderId="114" xfId="0" applyFont="1" applyFill="1" applyBorder="1" applyAlignment="1">
      <alignment horizontal="left" vertical="center"/>
    </xf>
    <xf numFmtId="0" fontId="1" fillId="5" borderId="116" xfId="0" applyFont="1" applyFill="1" applyBorder="1" applyAlignment="1">
      <alignment horizontal="center" vertical="center"/>
    </xf>
    <xf numFmtId="0" fontId="1" fillId="2" borderId="113" xfId="0" applyFont="1" applyFill="1" applyBorder="1" applyAlignment="1">
      <alignment horizontal="center" vertical="center"/>
    </xf>
    <xf numFmtId="14" fontId="1" fillId="2" borderId="114" xfId="0" applyNumberFormat="1" applyFont="1" applyFill="1" applyBorder="1" applyAlignment="1">
      <alignment horizontal="center" vertical="center"/>
    </xf>
    <xf numFmtId="0" fontId="1" fillId="2" borderId="114" xfId="0" applyFont="1" applyFill="1" applyBorder="1" applyAlignment="1">
      <alignment horizontal="center"/>
    </xf>
    <xf numFmtId="0" fontId="1" fillId="0" borderId="117" xfId="0" applyFont="1" applyBorder="1"/>
    <xf numFmtId="0" fontId="1" fillId="2" borderId="114" xfId="0" applyFont="1" applyFill="1" applyBorder="1" applyAlignment="1">
      <alignment horizontal="center" vertical="center" wrapText="1"/>
    </xf>
    <xf numFmtId="0" fontId="1" fillId="2" borderId="114" xfId="0" applyFont="1" applyFill="1" applyBorder="1" applyAlignment="1">
      <alignment vertical="center"/>
    </xf>
    <xf numFmtId="17" fontId="1" fillId="2" borderId="116" xfId="0" applyNumberFormat="1" applyFont="1" applyFill="1" applyBorder="1" applyAlignment="1">
      <alignment horizontal="center" vertical="center"/>
    </xf>
    <xf numFmtId="17" fontId="1" fillId="5" borderId="114" xfId="0" applyNumberFormat="1" applyFont="1" applyFill="1" applyBorder="1" applyAlignment="1">
      <alignment horizontal="center" vertical="center"/>
    </xf>
    <xf numFmtId="14" fontId="4" fillId="5" borderId="114" xfId="0" applyNumberFormat="1" applyFont="1" applyFill="1" applyBorder="1" applyAlignment="1">
      <alignment horizontal="center" vertical="center"/>
    </xf>
    <xf numFmtId="17" fontId="1" fillId="5" borderId="116" xfId="0" applyNumberFormat="1" applyFont="1" applyFill="1" applyBorder="1" applyAlignment="1">
      <alignment horizontal="center" vertical="center"/>
    </xf>
    <xf numFmtId="0" fontId="1" fillId="0" borderId="118" xfId="0" applyFont="1" applyBorder="1" applyAlignment="1">
      <alignment vertical="center"/>
    </xf>
    <xf numFmtId="0" fontId="1" fillId="0" borderId="119" xfId="0" applyFont="1" applyBorder="1"/>
    <xf numFmtId="0" fontId="4" fillId="0" borderId="120" xfId="0" applyFont="1" applyBorder="1" applyAlignment="1">
      <alignment horizontal="right" vertical="center"/>
    </xf>
    <xf numFmtId="0" fontId="17" fillId="4" borderId="38" xfId="0" applyFont="1" applyFill="1" applyBorder="1" applyAlignment="1">
      <alignment horizontal="center" vertical="center"/>
    </xf>
    <xf numFmtId="0" fontId="17" fillId="7" borderId="38" xfId="0" applyFont="1" applyFill="1" applyBorder="1" applyAlignment="1">
      <alignment horizontal="left" vertical="top" wrapText="1"/>
    </xf>
    <xf numFmtId="0" fontId="21" fillId="7" borderId="38" xfId="0" applyFont="1" applyFill="1" applyBorder="1" applyAlignment="1">
      <alignment horizontal="left" vertical="top" wrapText="1"/>
    </xf>
    <xf numFmtId="0" fontId="17" fillId="7" borderId="38" xfId="0" applyFont="1" applyFill="1" applyBorder="1" applyAlignment="1">
      <alignment horizontal="center" vertical="center"/>
    </xf>
    <xf numFmtId="0" fontId="22" fillId="7" borderId="38" xfId="0" applyFont="1" applyFill="1" applyBorder="1" applyAlignment="1">
      <alignment horizontal="left" vertical="top"/>
    </xf>
    <xf numFmtId="4" fontId="23" fillId="7" borderId="38" xfId="0" applyNumberFormat="1" applyFont="1" applyFill="1" applyBorder="1" applyAlignment="1">
      <alignment horizontal="center" vertical="center" shrinkToFit="1"/>
    </xf>
    <xf numFmtId="0" fontId="22" fillId="0" borderId="38" xfId="0" applyFont="1" applyBorder="1" applyAlignment="1">
      <alignment horizontal="left" vertical="top"/>
    </xf>
    <xf numFmtId="0" fontId="22" fillId="0" borderId="38" xfId="0" applyFont="1" applyBorder="1" applyAlignment="1">
      <alignment vertical="top" wrapText="1"/>
    </xf>
    <xf numFmtId="0" fontId="22" fillId="0" borderId="38" xfId="0" applyFont="1" applyBorder="1" applyAlignment="1">
      <alignment horizontal="left" vertical="center" wrapText="1"/>
    </xf>
    <xf numFmtId="0" fontId="22" fillId="0" borderId="38" xfId="0" applyFont="1" applyBorder="1" applyAlignment="1">
      <alignment horizontal="center" vertical="center"/>
    </xf>
    <xf numFmtId="169" fontId="24" fillId="8" borderId="38" xfId="0" applyNumberFormat="1" applyFont="1" applyFill="1" applyBorder="1" applyAlignment="1">
      <alignment horizontal="center" vertical="center" shrinkToFit="1"/>
    </xf>
    <xf numFmtId="4" fontId="23" fillId="0" borderId="38" xfId="0" applyNumberFormat="1" applyFont="1" applyBorder="1" applyAlignment="1">
      <alignment horizontal="center" vertical="center" shrinkToFit="1"/>
    </xf>
    <xf numFmtId="0" fontId="22" fillId="0" borderId="38" xfId="0" applyFont="1" applyBorder="1" applyAlignment="1">
      <alignment horizontal="left" vertical="top" wrapText="1"/>
    </xf>
    <xf numFmtId="0" fontId="25" fillId="0" borderId="0" xfId="0" applyFont="1"/>
    <xf numFmtId="0" fontId="17" fillId="7" borderId="38" xfId="0" applyFont="1" applyFill="1" applyBorder="1" applyAlignment="1">
      <alignment vertical="center" wrapText="1"/>
    </xf>
    <xf numFmtId="0" fontId="19" fillId="7" borderId="38" xfId="0" applyFont="1" applyFill="1" applyBorder="1" applyAlignment="1">
      <alignment horizontal="left" vertical="top" wrapText="1"/>
    </xf>
    <xf numFmtId="0" fontId="26" fillId="7" borderId="38" xfId="0" applyFont="1" applyFill="1" applyBorder="1" applyAlignment="1">
      <alignment horizontal="left" vertical="top"/>
    </xf>
    <xf numFmtId="0" fontId="27" fillId="0" borderId="0" xfId="0" applyFont="1"/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40" xfId="0" applyFont="1" applyBorder="1" applyAlignment="1">
      <alignment horizontal="center" vertical="center"/>
    </xf>
    <xf numFmtId="0" fontId="5" fillId="0" borderId="142" xfId="0" applyFont="1" applyBorder="1" applyAlignment="1">
      <alignment horizontal="left" vertical="center"/>
    </xf>
    <xf numFmtId="0" fontId="5" fillId="0" borderId="142" xfId="0" applyFont="1" applyBorder="1" applyAlignment="1">
      <alignment horizontal="right" vertical="center"/>
    </xf>
    <xf numFmtId="168" fontId="5" fillId="0" borderId="2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71" fontId="10" fillId="0" borderId="0" xfId="0" applyNumberFormat="1" applyFont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170" fontId="10" fillId="0" borderId="0" xfId="0" applyNumberFormat="1" applyFont="1"/>
    <xf numFmtId="0" fontId="10" fillId="0" borderId="14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170" fontId="10" fillId="0" borderId="38" xfId="0" applyNumberFormat="1" applyFont="1" applyBorder="1" applyAlignment="1">
      <alignment vertical="center"/>
    </xf>
    <xf numFmtId="0" fontId="10" fillId="0" borderId="122" xfId="0" applyFont="1" applyBorder="1" applyAlignment="1">
      <alignment horizontal="center" vertical="center" wrapText="1"/>
    </xf>
    <xf numFmtId="49" fontId="10" fillId="0" borderId="38" xfId="0" applyNumberFormat="1" applyFont="1" applyBorder="1" applyAlignment="1">
      <alignment horizontal="center" vertical="center"/>
    </xf>
    <xf numFmtId="0" fontId="10" fillId="0" borderId="123" xfId="0" applyFont="1" applyBorder="1" applyAlignment="1">
      <alignment horizontal="center" vertical="center"/>
    </xf>
    <xf numFmtId="170" fontId="10" fillId="0" borderId="12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83" xfId="0" applyFont="1" applyBorder="1" applyAlignment="1">
      <alignment horizontal="left" vertical="center"/>
    </xf>
    <xf numFmtId="0" fontId="5" fillId="0" borderId="142" xfId="0" applyFont="1" applyBorder="1" applyAlignment="1">
      <alignment horizontal="center" vertical="center" wrapText="1"/>
    </xf>
    <xf numFmtId="49" fontId="28" fillId="0" borderId="122" xfId="0" applyNumberFormat="1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8" fillId="0" borderId="9" xfId="0" applyFont="1" applyBorder="1" applyAlignment="1">
      <alignment horizontal="left" vertical="center" wrapText="1"/>
    </xf>
    <xf numFmtId="0" fontId="10" fillId="0" borderId="157" xfId="0" applyFont="1" applyBorder="1" applyAlignment="1">
      <alignment horizontal="center" vertical="center" wrapText="1"/>
    </xf>
    <xf numFmtId="0" fontId="28" fillId="0" borderId="134" xfId="0" applyFont="1" applyBorder="1" applyAlignment="1">
      <alignment horizontal="left" vertical="center" wrapText="1"/>
    </xf>
    <xf numFmtId="0" fontId="5" fillId="0" borderId="132" xfId="0" applyFont="1" applyBorder="1" applyAlignment="1">
      <alignment horizontal="left" vertical="center"/>
    </xf>
    <xf numFmtId="0" fontId="5" fillId="0" borderId="132" xfId="0" applyFont="1" applyBorder="1" applyAlignment="1">
      <alignment vertical="center" wrapText="1"/>
    </xf>
    <xf numFmtId="0" fontId="5" fillId="0" borderId="38" xfId="0" applyFont="1" applyBorder="1" applyAlignment="1">
      <alignment horizontal="left" vertical="center"/>
    </xf>
    <xf numFmtId="0" fontId="5" fillId="0" borderId="125" xfId="0" applyFont="1" applyBorder="1" applyAlignment="1">
      <alignment horizontal="left" vertical="center"/>
    </xf>
    <xf numFmtId="0" fontId="5" fillId="0" borderId="137" xfId="0" applyFont="1" applyBorder="1" applyAlignment="1">
      <alignment horizontal="left" vertical="center"/>
    </xf>
    <xf numFmtId="0" fontId="5" fillId="0" borderId="158" xfId="0" applyFont="1" applyBorder="1" applyAlignment="1">
      <alignment horizontal="left" vertical="center"/>
    </xf>
    <xf numFmtId="0" fontId="5" fillId="0" borderId="121" xfId="0" applyFont="1" applyBorder="1" applyAlignment="1">
      <alignment horizontal="center" vertical="center"/>
    </xf>
    <xf numFmtId="0" fontId="29" fillId="0" borderId="38" xfId="0" applyFont="1" applyBorder="1" applyAlignment="1">
      <alignment horizontal="left" vertical="center"/>
    </xf>
    <xf numFmtId="0" fontId="2" fillId="2" borderId="38" xfId="0" applyFont="1" applyFill="1" applyBorder="1" applyAlignment="1">
      <alignment horizontal="center" wrapText="1"/>
    </xf>
    <xf numFmtId="0" fontId="29" fillId="0" borderId="11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29" fillId="0" borderId="9" xfId="0" applyFont="1" applyBorder="1" applyAlignment="1">
      <alignment horizontal="left" vertical="center"/>
    </xf>
    <xf numFmtId="0" fontId="29" fillId="0" borderId="127" xfId="0" applyFont="1" applyBorder="1" applyAlignment="1">
      <alignment horizontal="center" vertical="center"/>
    </xf>
    <xf numFmtId="0" fontId="29" fillId="0" borderId="125" xfId="0" applyFont="1" applyBorder="1" applyAlignment="1">
      <alignment horizontal="left" vertical="center"/>
    </xf>
    <xf numFmtId="0" fontId="35" fillId="0" borderId="94" xfId="3" applyFont="1" applyAlignment="1">
      <alignment vertical="center"/>
    </xf>
    <xf numFmtId="0" fontId="31" fillId="0" borderId="94" xfId="1" applyAlignment="1">
      <alignment vertical="center"/>
    </xf>
    <xf numFmtId="0" fontId="31" fillId="0" borderId="94" xfId="1"/>
    <xf numFmtId="2" fontId="38" fillId="0" borderId="164" xfId="1" applyNumberFormat="1" applyFont="1" applyBorder="1" applyAlignment="1">
      <alignment horizontal="right" vertical="center"/>
    </xf>
    <xf numFmtId="2" fontId="38" fillId="0" borderId="165" xfId="1" applyNumberFormat="1" applyFont="1" applyBorder="1" applyAlignment="1">
      <alignment horizontal="right" vertical="center"/>
    </xf>
    <xf numFmtId="2" fontId="38" fillId="0" borderId="166" xfId="1" applyNumberFormat="1" applyFont="1" applyBorder="1" applyAlignment="1">
      <alignment horizontal="center" vertical="center"/>
    </xf>
    <xf numFmtId="0" fontId="39" fillId="0" borderId="94" xfId="1" applyFont="1" applyAlignment="1">
      <alignment vertical="center"/>
    </xf>
    <xf numFmtId="2" fontId="41" fillId="0" borderId="169" xfId="1" applyNumberFormat="1" applyFont="1" applyBorder="1" applyAlignment="1">
      <alignment horizontal="right" vertical="center"/>
    </xf>
    <xf numFmtId="2" fontId="41" fillId="0" borderId="170" xfId="1" applyNumberFormat="1" applyFont="1" applyBorder="1" applyAlignment="1">
      <alignment horizontal="right" vertical="center"/>
    </xf>
    <xf numFmtId="2" fontId="41" fillId="0" borderId="171" xfId="1" applyNumberFormat="1" applyFont="1" applyBorder="1" applyAlignment="1">
      <alignment horizontal="center" vertical="center"/>
    </xf>
    <xf numFmtId="2" fontId="41" fillId="0" borderId="164" xfId="1" applyNumberFormat="1" applyFont="1" applyBorder="1" applyAlignment="1">
      <alignment horizontal="right" vertical="center"/>
    </xf>
    <xf numFmtId="2" fontId="41" fillId="0" borderId="165" xfId="1" applyNumberFormat="1" applyFont="1" applyBorder="1" applyAlignment="1">
      <alignment horizontal="right" vertical="center"/>
    </xf>
    <xf numFmtId="2" fontId="41" fillId="0" borderId="166" xfId="1" applyNumberFormat="1" applyFont="1" applyBorder="1" applyAlignment="1">
      <alignment horizontal="center" vertical="center"/>
    </xf>
    <xf numFmtId="2" fontId="38" fillId="0" borderId="175" xfId="1" applyNumberFormat="1" applyFont="1" applyBorder="1" applyAlignment="1">
      <alignment horizontal="right" vertical="center"/>
    </xf>
    <xf numFmtId="2" fontId="38" fillId="0" borderId="176" xfId="1" applyNumberFormat="1" applyFont="1" applyBorder="1" applyAlignment="1">
      <alignment horizontal="right" vertical="center"/>
    </xf>
    <xf numFmtId="2" fontId="38" fillId="0" borderId="177" xfId="1" applyNumberFormat="1" applyFont="1" applyBorder="1" applyAlignment="1">
      <alignment horizontal="center" vertical="center"/>
    </xf>
    <xf numFmtId="2" fontId="41" fillId="0" borderId="175" xfId="1" applyNumberFormat="1" applyFont="1" applyBorder="1" applyAlignment="1">
      <alignment horizontal="right" vertical="center"/>
    </xf>
    <xf numFmtId="2" fontId="41" fillId="0" borderId="178" xfId="1" applyNumberFormat="1" applyFont="1" applyBorder="1" applyAlignment="1">
      <alignment horizontal="right" vertical="center"/>
    </xf>
    <xf numFmtId="2" fontId="41" fillId="0" borderId="177" xfId="1" applyNumberFormat="1" applyFont="1" applyBorder="1" applyAlignment="1">
      <alignment horizontal="center" vertical="center"/>
    </xf>
    <xf numFmtId="0" fontId="37" fillId="0" borderId="160" xfId="1" applyFont="1" applyBorder="1" applyAlignment="1">
      <alignment horizontal="right" vertical="center"/>
    </xf>
    <xf numFmtId="0" fontId="37" fillId="0" borderId="161" xfId="1" applyFont="1" applyBorder="1" applyAlignment="1">
      <alignment horizontal="right" vertical="center"/>
    </xf>
    <xf numFmtId="2" fontId="37" fillId="0" borderId="162" xfId="1" applyNumberFormat="1" applyFont="1" applyBorder="1" applyAlignment="1">
      <alignment horizontal="center" vertical="center"/>
    </xf>
    <xf numFmtId="2" fontId="31" fillId="0" borderId="94" xfId="1" applyNumberFormat="1" applyAlignment="1">
      <alignment vertical="center"/>
    </xf>
    <xf numFmtId="0" fontId="40" fillId="0" borderId="160" xfId="1" applyFont="1" applyBorder="1" applyAlignment="1">
      <alignment horizontal="right" vertical="center"/>
    </xf>
    <xf numFmtId="0" fontId="40" fillId="0" borderId="161" xfId="1" applyFont="1" applyBorder="1" applyAlignment="1">
      <alignment horizontal="right" vertical="center"/>
    </xf>
    <xf numFmtId="2" fontId="40" fillId="0" borderId="162" xfId="1" applyNumberFormat="1" applyFont="1" applyBorder="1" applyAlignment="1">
      <alignment horizontal="center" vertical="center"/>
    </xf>
    <xf numFmtId="0" fontId="37" fillId="0" borderId="182" xfId="1" applyFont="1" applyBorder="1" applyAlignment="1">
      <alignment vertical="center"/>
    </xf>
    <xf numFmtId="2" fontId="38" fillId="0" borderId="183" xfId="1" applyNumberFormat="1" applyFont="1" applyBorder="1" applyAlignment="1">
      <alignment horizontal="center" vertical="center"/>
    </xf>
    <xf numFmtId="2" fontId="38" fillId="0" borderId="184" xfId="1" applyNumberFormat="1" applyFont="1" applyBorder="1" applyAlignment="1">
      <alignment horizontal="center" vertical="center"/>
    </xf>
    <xf numFmtId="2" fontId="38" fillId="0" borderId="185" xfId="1" applyNumberFormat="1" applyFont="1" applyBorder="1" applyAlignment="1">
      <alignment horizontal="center" vertical="center"/>
    </xf>
    <xf numFmtId="0" fontId="31" fillId="0" borderId="94" xfId="1" quotePrefix="1" applyAlignment="1">
      <alignment vertical="center"/>
    </xf>
    <xf numFmtId="0" fontId="40" fillId="0" borderId="169" xfId="1" applyFont="1" applyBorder="1" applyAlignment="1">
      <alignment vertical="center"/>
    </xf>
    <xf numFmtId="0" fontId="31" fillId="0" borderId="171" xfId="1" applyBorder="1"/>
    <xf numFmtId="2" fontId="41" fillId="0" borderId="183" xfId="1" applyNumberFormat="1" applyFont="1" applyBorder="1" applyAlignment="1">
      <alignment horizontal="center" vertical="center"/>
    </xf>
    <xf numFmtId="2" fontId="41" fillId="0" borderId="184" xfId="1" applyNumberFormat="1" applyFont="1" applyBorder="1" applyAlignment="1">
      <alignment horizontal="center" vertical="center"/>
    </xf>
    <xf numFmtId="2" fontId="41" fillId="0" borderId="185" xfId="1" applyNumberFormat="1" applyFont="1" applyBorder="1" applyAlignment="1">
      <alignment horizontal="center" vertical="center"/>
    </xf>
    <xf numFmtId="2" fontId="38" fillId="0" borderId="186" xfId="1" applyNumberFormat="1" applyFont="1" applyBorder="1" applyAlignment="1">
      <alignment horizontal="center" vertical="center"/>
    </xf>
    <xf numFmtId="2" fontId="38" fillId="0" borderId="187" xfId="1" applyNumberFormat="1" applyFont="1" applyBorder="1" applyAlignment="1">
      <alignment horizontal="center" vertical="center"/>
    </xf>
    <xf numFmtId="170" fontId="31" fillId="0" borderId="94" xfId="4" applyFont="1" applyFill="1" applyAlignment="1" applyProtection="1">
      <alignment vertical="center"/>
    </xf>
    <xf numFmtId="43" fontId="31" fillId="0" borderId="94" xfId="1" applyNumberFormat="1" applyAlignment="1">
      <alignment vertical="center"/>
    </xf>
    <xf numFmtId="0" fontId="40" fillId="0" borderId="164" xfId="1" applyFont="1" applyBorder="1" applyAlignment="1">
      <alignment vertical="center"/>
    </xf>
    <xf numFmtId="0" fontId="31" fillId="0" borderId="166" xfId="1" applyBorder="1"/>
    <xf numFmtId="2" fontId="41" fillId="10" borderId="186" xfId="1" applyNumberFormat="1" applyFont="1" applyFill="1" applyBorder="1" applyAlignment="1" applyProtection="1">
      <alignment horizontal="center" vertical="center"/>
      <protection locked="0"/>
    </xf>
    <xf numFmtId="2" fontId="41" fillId="10" borderId="184" xfId="1" applyNumberFormat="1" applyFont="1" applyFill="1" applyBorder="1" applyAlignment="1" applyProtection="1">
      <alignment horizontal="center" vertical="center"/>
      <protection locked="0"/>
    </xf>
    <xf numFmtId="2" fontId="41" fillId="10" borderId="187" xfId="1" applyNumberFormat="1" applyFont="1" applyFill="1" applyBorder="1" applyAlignment="1" applyProtection="1">
      <alignment horizontal="center" vertical="center"/>
      <protection locked="0"/>
    </xf>
    <xf numFmtId="0" fontId="37" fillId="0" borderId="164" xfId="1" applyFont="1" applyBorder="1" applyAlignment="1">
      <alignment vertical="center"/>
    </xf>
    <xf numFmtId="2" fontId="38" fillId="0" borderId="188" xfId="1" applyNumberFormat="1" applyFont="1" applyBorder="1" applyAlignment="1">
      <alignment horizontal="center" vertical="center"/>
    </xf>
    <xf numFmtId="2" fontId="38" fillId="0" borderId="165" xfId="1" applyNumberFormat="1" applyFont="1" applyBorder="1" applyAlignment="1">
      <alignment horizontal="center" vertical="center"/>
    </xf>
    <xf numFmtId="2" fontId="38" fillId="0" borderId="189" xfId="1" applyNumberFormat="1" applyFont="1" applyBorder="1" applyAlignment="1">
      <alignment horizontal="center" vertical="center"/>
    </xf>
    <xf numFmtId="2" fontId="41" fillId="10" borderId="188" xfId="1" applyNumberFormat="1" applyFont="1" applyFill="1" applyBorder="1" applyAlignment="1" applyProtection="1">
      <alignment horizontal="center" vertical="center"/>
      <protection locked="0"/>
    </xf>
    <xf numFmtId="2" fontId="41" fillId="10" borderId="165" xfId="1" applyNumberFormat="1" applyFont="1" applyFill="1" applyBorder="1" applyAlignment="1" applyProtection="1">
      <alignment horizontal="center" vertical="center"/>
      <protection locked="0"/>
    </xf>
    <xf numFmtId="2" fontId="41" fillId="10" borderId="189" xfId="1" applyNumberFormat="1" applyFont="1" applyFill="1" applyBorder="1" applyAlignment="1" applyProtection="1">
      <alignment horizontal="center" vertical="center"/>
      <protection locked="0"/>
    </xf>
    <xf numFmtId="0" fontId="37" fillId="0" borderId="190" xfId="1" applyFont="1" applyBorder="1" applyAlignment="1">
      <alignment vertical="center"/>
    </xf>
    <xf numFmtId="2" fontId="38" fillId="0" borderId="191" xfId="1" applyNumberFormat="1" applyFont="1" applyBorder="1" applyAlignment="1">
      <alignment horizontal="center" vertical="center"/>
    </xf>
    <xf numFmtId="2" fontId="38" fillId="0" borderId="178" xfId="1" applyNumberFormat="1" applyFont="1" applyBorder="1" applyAlignment="1">
      <alignment horizontal="center" vertical="center"/>
    </xf>
    <xf numFmtId="2" fontId="38" fillId="0" borderId="192" xfId="1" applyNumberFormat="1" applyFont="1" applyBorder="1" applyAlignment="1">
      <alignment horizontal="center" vertical="center"/>
    </xf>
    <xf numFmtId="0" fontId="40" fillId="0" borderId="190" xfId="1" applyFont="1" applyBorder="1" applyAlignment="1">
      <alignment vertical="center"/>
    </xf>
    <xf numFmtId="0" fontId="31" fillId="0" borderId="193" xfId="1" applyBorder="1"/>
    <xf numFmtId="2" fontId="41" fillId="10" borderId="191" xfId="1" applyNumberFormat="1" applyFont="1" applyFill="1" applyBorder="1" applyAlignment="1" applyProtection="1">
      <alignment horizontal="center" vertical="center"/>
      <protection locked="0"/>
    </xf>
    <xf numFmtId="2" fontId="41" fillId="10" borderId="178" xfId="1" applyNumberFormat="1" applyFont="1" applyFill="1" applyBorder="1" applyAlignment="1" applyProtection="1">
      <alignment horizontal="center" vertical="center"/>
      <protection locked="0"/>
    </xf>
    <xf numFmtId="2" fontId="41" fillId="10" borderId="192" xfId="1" applyNumberFormat="1" applyFont="1" applyFill="1" applyBorder="1" applyAlignment="1" applyProtection="1">
      <alignment horizontal="center" vertical="center"/>
      <protection locked="0"/>
    </xf>
    <xf numFmtId="0" fontId="37" fillId="0" borderId="194" xfId="1" applyFont="1" applyBorder="1" applyAlignment="1">
      <alignment vertical="center"/>
    </xf>
    <xf numFmtId="2" fontId="37" fillId="0" borderId="195" xfId="1" applyNumberFormat="1" applyFont="1" applyBorder="1" applyAlignment="1">
      <alignment horizontal="center" vertical="center"/>
    </xf>
    <xf numFmtId="2" fontId="37" fillId="0" borderId="161" xfId="1" applyNumberFormat="1" applyFont="1" applyBorder="1" applyAlignment="1">
      <alignment horizontal="center" vertical="center"/>
    </xf>
    <xf numFmtId="2" fontId="37" fillId="0" borderId="196" xfId="1" applyNumberFormat="1" applyFont="1" applyBorder="1" applyAlignment="1">
      <alignment horizontal="center" vertical="center"/>
    </xf>
    <xf numFmtId="0" fontId="42" fillId="0" borderId="94" xfId="3" quotePrefix="1" applyFont="1" applyAlignment="1">
      <alignment vertical="center"/>
    </xf>
    <xf numFmtId="0" fontId="40" fillId="0" borderId="160" xfId="1" applyFont="1" applyBorder="1" applyAlignment="1">
      <alignment vertical="center"/>
    </xf>
    <xf numFmtId="0" fontId="31" fillId="0" borderId="162" xfId="1" applyBorder="1"/>
    <xf numFmtId="2" fontId="40" fillId="0" borderId="197" xfId="1" applyNumberFormat="1" applyFont="1" applyBorder="1" applyAlignment="1">
      <alignment horizontal="center" vertical="center"/>
    </xf>
    <xf numFmtId="2" fontId="40" fillId="0" borderId="161" xfId="1" applyNumberFormat="1" applyFont="1" applyBorder="1" applyAlignment="1">
      <alignment horizontal="center" vertical="center"/>
    </xf>
    <xf numFmtId="2" fontId="40" fillId="0" borderId="196" xfId="1" applyNumberFormat="1" applyFont="1" applyBorder="1" applyAlignment="1">
      <alignment horizontal="center" vertical="center"/>
    </xf>
    <xf numFmtId="0" fontId="44" fillId="0" borderId="167" xfId="1" quotePrefix="1" applyFont="1" applyBorder="1" applyAlignment="1">
      <alignment vertical="center"/>
    </xf>
    <xf numFmtId="0" fontId="44" fillId="0" borderId="161" xfId="1" applyFont="1" applyBorder="1" applyAlignment="1">
      <alignment vertical="center"/>
    </xf>
    <xf numFmtId="0" fontId="45" fillId="0" borderId="162" xfId="3" applyFont="1" applyBorder="1" applyAlignment="1">
      <alignment vertical="center"/>
    </xf>
    <xf numFmtId="0" fontId="46" fillId="0" borderId="197" xfId="1" applyFont="1" applyBorder="1" applyAlignment="1">
      <alignment vertical="center"/>
    </xf>
    <xf numFmtId="10" fontId="46" fillId="0" borderId="160" xfId="1" applyNumberFormat="1" applyFont="1" applyBorder="1" applyAlignment="1">
      <alignment horizontal="centerContinuous" vertical="center"/>
    </xf>
    <xf numFmtId="10" fontId="46" fillId="0" borderId="161" xfId="1" applyNumberFormat="1" applyFont="1" applyBorder="1" applyAlignment="1">
      <alignment horizontal="centerContinuous" vertical="center"/>
    </xf>
    <xf numFmtId="9" fontId="46" fillId="0" borderId="162" xfId="1" applyNumberFormat="1" applyFont="1" applyBorder="1" applyAlignment="1">
      <alignment horizontal="centerContinuous" vertical="center"/>
    </xf>
    <xf numFmtId="10" fontId="40" fillId="0" borderId="160" xfId="1" applyNumberFormat="1" applyFont="1" applyBorder="1" applyAlignment="1">
      <alignment horizontal="centerContinuous" vertical="center"/>
    </xf>
    <xf numFmtId="10" fontId="40" fillId="0" borderId="161" xfId="1" applyNumberFormat="1" applyFont="1" applyBorder="1" applyAlignment="1">
      <alignment horizontal="centerContinuous" vertical="center"/>
    </xf>
    <xf numFmtId="9" fontId="40" fillId="0" borderId="162" xfId="1" applyNumberFormat="1" applyFont="1" applyBorder="1" applyAlignment="1">
      <alignment horizontal="centerContinuous" vertical="center"/>
    </xf>
    <xf numFmtId="0" fontId="47" fillId="0" borderId="94" xfId="1" applyFont="1" applyAlignment="1">
      <alignment vertical="center"/>
    </xf>
    <xf numFmtId="0" fontId="41" fillId="0" borderId="94" xfId="1" applyFont="1" applyAlignment="1">
      <alignment vertical="center"/>
    </xf>
    <xf numFmtId="172" fontId="31" fillId="0" borderId="94" xfId="1" applyNumberFormat="1" applyAlignment="1">
      <alignment vertical="center"/>
    </xf>
    <xf numFmtId="0" fontId="48" fillId="0" borderId="94" xfId="1" applyFont="1" applyAlignment="1">
      <alignment vertical="center"/>
    </xf>
    <xf numFmtId="0" fontId="48" fillId="0" borderId="94" xfId="1" applyFont="1"/>
    <xf numFmtId="0" fontId="38" fillId="0" borderId="94" xfId="1" applyFont="1" applyAlignment="1">
      <alignment vertical="center"/>
    </xf>
    <xf numFmtId="0" fontId="33" fillId="0" borderId="94" xfId="1" applyFont="1" applyAlignment="1">
      <alignment vertical="center"/>
    </xf>
    <xf numFmtId="0" fontId="43" fillId="0" borderId="94" xfId="1" applyFont="1" applyAlignment="1">
      <alignment vertical="center"/>
    </xf>
    <xf numFmtId="0" fontId="49" fillId="0" borderId="94" xfId="1" applyFont="1" applyAlignment="1">
      <alignment horizontal="center" vertical="center"/>
    </xf>
    <xf numFmtId="0" fontId="44" fillId="0" borderId="167" xfId="5" applyFont="1" applyBorder="1" applyAlignment="1">
      <alignment horizontal="left" vertical="center"/>
    </xf>
    <xf numFmtId="0" fontId="44" fillId="0" borderId="198" xfId="5" applyFont="1" applyBorder="1" applyAlignment="1">
      <alignment vertical="center"/>
    </xf>
    <xf numFmtId="0" fontId="31" fillId="0" borderId="168" xfId="1" applyBorder="1"/>
    <xf numFmtId="0" fontId="44" fillId="0" borderId="163" xfId="5" applyFont="1" applyBorder="1" applyAlignment="1">
      <alignment horizontal="center" vertical="center"/>
    </xf>
    <xf numFmtId="0" fontId="51" fillId="0" borderId="94" xfId="1" applyFont="1" applyAlignment="1">
      <alignment vertical="center"/>
    </xf>
    <xf numFmtId="170" fontId="52" fillId="0" borderId="194" xfId="4" applyFont="1" applyFill="1" applyBorder="1" applyAlignment="1" applyProtection="1">
      <alignment horizontal="right" vertical="center"/>
    </xf>
    <xf numFmtId="2" fontId="53" fillId="0" borderId="94" xfId="1" applyNumberFormat="1" applyFont="1" applyAlignment="1">
      <alignment horizontal="left" vertical="center"/>
    </xf>
    <xf numFmtId="0" fontId="31" fillId="0" borderId="173" xfId="1" applyBorder="1"/>
    <xf numFmtId="0" fontId="31" fillId="0" borderId="174" xfId="1" applyBorder="1"/>
    <xf numFmtId="0" fontId="31" fillId="0" borderId="172" xfId="1" applyBorder="1"/>
    <xf numFmtId="2" fontId="53" fillId="0" borderId="199" xfId="1" quotePrefix="1" applyNumberFormat="1" applyFont="1" applyBorder="1" applyAlignment="1">
      <alignment horizontal="left" vertical="center"/>
    </xf>
    <xf numFmtId="0" fontId="44" fillId="0" borderId="173" xfId="5" applyFont="1" applyBorder="1" applyAlignment="1" applyProtection="1">
      <alignment horizontal="left" vertical="center"/>
      <protection locked="0"/>
    </xf>
    <xf numFmtId="0" fontId="44" fillId="0" borderId="94" xfId="5" applyFont="1" applyAlignment="1" applyProtection="1">
      <alignment vertical="center"/>
      <protection locked="0"/>
    </xf>
    <xf numFmtId="168" fontId="44" fillId="0" borderId="172" xfId="5" applyNumberFormat="1" applyFont="1" applyBorder="1" applyAlignment="1" applyProtection="1">
      <alignment horizontal="center"/>
      <protection locked="0"/>
    </xf>
    <xf numFmtId="2" fontId="46" fillId="0" borderId="199" xfId="1" applyNumberFormat="1" applyFont="1" applyBorder="1" applyAlignment="1">
      <alignment horizontal="right" vertical="center"/>
    </xf>
    <xf numFmtId="0" fontId="44" fillId="0" borderId="180" xfId="5" applyFont="1" applyBorder="1" applyAlignment="1">
      <alignment horizontal="left" vertical="center"/>
    </xf>
    <xf numFmtId="0" fontId="44" fillId="0" borderId="200" xfId="5" applyFont="1" applyBorder="1" applyAlignment="1">
      <alignment vertical="center"/>
    </xf>
    <xf numFmtId="0" fontId="31" fillId="0" borderId="181" xfId="1" applyBorder="1"/>
    <xf numFmtId="0" fontId="54" fillId="0" borderId="179" xfId="5" applyFont="1" applyBorder="1" applyAlignment="1">
      <alignment vertical="center"/>
    </xf>
    <xf numFmtId="0" fontId="55" fillId="0" borderId="94" xfId="1" applyFont="1" applyAlignment="1">
      <alignment vertical="center"/>
    </xf>
    <xf numFmtId="0" fontId="56" fillId="0" borderId="94" xfId="1" applyFont="1" applyAlignment="1">
      <alignment vertical="center"/>
    </xf>
    <xf numFmtId="0" fontId="31" fillId="0" borderId="198" xfId="1" applyBorder="1"/>
    <xf numFmtId="0" fontId="43" fillId="0" borderId="194" xfId="1" applyFont="1" applyBorder="1" applyAlignment="1">
      <alignment horizontal="center" vertical="center"/>
    </xf>
    <xf numFmtId="0" fontId="43" fillId="0" borderId="195" xfId="1" applyFont="1" applyBorder="1" applyAlignment="1">
      <alignment horizontal="center" vertical="center"/>
    </xf>
    <xf numFmtId="0" fontId="43" fillId="0" borderId="201" xfId="1" applyFont="1" applyBorder="1" applyAlignment="1">
      <alignment horizontal="center" vertical="center"/>
    </xf>
    <xf numFmtId="0" fontId="43" fillId="0" borderId="196" xfId="1" applyFont="1" applyBorder="1" applyAlignment="1">
      <alignment horizontal="center" vertical="center"/>
    </xf>
    <xf numFmtId="0" fontId="50" fillId="0" borderId="202" xfId="1" applyFont="1" applyBorder="1" applyAlignment="1">
      <alignment vertical="center" wrapText="1"/>
    </xf>
    <xf numFmtId="10" fontId="50" fillId="0" borderId="203" xfId="1" applyNumberFormat="1" applyFont="1" applyBorder="1" applyAlignment="1">
      <alignment horizontal="center" vertical="center"/>
    </xf>
    <xf numFmtId="10" fontId="50" fillId="0" borderId="204" xfId="1" applyNumberFormat="1" applyFont="1" applyBorder="1" applyAlignment="1">
      <alignment horizontal="center" vertical="center"/>
    </xf>
    <xf numFmtId="10" fontId="50" fillId="0" borderId="187" xfId="1" applyNumberFormat="1" applyFont="1" applyBorder="1" applyAlignment="1">
      <alignment horizontal="center" vertical="center"/>
    </xf>
    <xf numFmtId="0" fontId="50" fillId="0" borderId="205" xfId="1" applyFont="1" applyBorder="1" applyAlignment="1">
      <alignment vertical="center" wrapText="1"/>
    </xf>
    <xf numFmtId="10" fontId="50" fillId="0" borderId="206" xfId="1" applyNumberFormat="1" applyFont="1" applyBorder="1" applyAlignment="1">
      <alignment horizontal="center" vertical="center"/>
    </xf>
    <xf numFmtId="10" fontId="50" fillId="0" borderId="199" xfId="1" applyNumberFormat="1" applyFont="1" applyBorder="1" applyAlignment="1">
      <alignment horizontal="center" vertical="center"/>
    </xf>
    <xf numFmtId="10" fontId="50" fillId="0" borderId="189" xfId="1" applyNumberFormat="1" applyFont="1" applyBorder="1" applyAlignment="1">
      <alignment horizontal="center" vertical="center"/>
    </xf>
    <xf numFmtId="14" fontId="44" fillId="0" borderId="200" xfId="5" applyNumberFormat="1" applyFont="1" applyBorder="1" applyAlignment="1">
      <alignment horizontal="center" vertical="center"/>
    </xf>
    <xf numFmtId="0" fontId="31" fillId="0" borderId="200" xfId="1" applyBorder="1"/>
    <xf numFmtId="49" fontId="57" fillId="0" borderId="0" xfId="0" applyNumberFormat="1" applyFont="1" applyAlignment="1">
      <alignment horizontal="left" vertical="center"/>
    </xf>
    <xf numFmtId="0" fontId="50" fillId="0" borderId="207" xfId="1" applyFont="1" applyBorder="1" applyAlignment="1">
      <alignment vertical="center" wrapText="1"/>
    </xf>
    <xf numFmtId="10" fontId="50" fillId="0" borderId="208" xfId="1" applyNumberFormat="1" applyFont="1" applyBorder="1" applyAlignment="1">
      <alignment horizontal="center" vertical="center"/>
    </xf>
    <xf numFmtId="10" fontId="50" fillId="0" borderId="209" xfId="1" applyNumberFormat="1" applyFont="1" applyBorder="1" applyAlignment="1">
      <alignment horizontal="center" vertical="center"/>
    </xf>
    <xf numFmtId="10" fontId="50" fillId="0" borderId="192" xfId="1" applyNumberFormat="1" applyFont="1" applyBorder="1" applyAlignment="1">
      <alignment horizontal="center" vertical="center"/>
    </xf>
    <xf numFmtId="0" fontId="56" fillId="0" borderId="94" xfId="1" applyFont="1" applyAlignment="1">
      <alignment vertical="center" wrapText="1"/>
    </xf>
    <xf numFmtId="10" fontId="50" fillId="0" borderId="210" xfId="1" applyNumberFormat="1" applyFont="1" applyBorder="1" applyAlignment="1">
      <alignment horizontal="center" vertical="center"/>
    </xf>
    <xf numFmtId="10" fontId="50" fillId="0" borderId="211" xfId="1" applyNumberFormat="1" applyFont="1" applyBorder="1" applyAlignment="1">
      <alignment horizontal="center" vertical="center"/>
    </xf>
    <xf numFmtId="10" fontId="50" fillId="0" borderId="212" xfId="1" applyNumberFormat="1" applyFont="1" applyBorder="1" applyAlignment="1">
      <alignment horizontal="center" vertical="center"/>
    </xf>
    <xf numFmtId="0" fontId="43" fillId="0" borderId="179" xfId="2" applyFont="1" applyBorder="1" applyAlignment="1">
      <alignment horizontal="center" vertical="center" wrapText="1"/>
    </xf>
    <xf numFmtId="0" fontId="43" fillId="0" borderId="210" xfId="1" applyFont="1" applyBorder="1" applyAlignment="1">
      <alignment horizontal="center" vertical="center"/>
    </xf>
    <xf numFmtId="0" fontId="43" fillId="0" borderId="211" xfId="1" applyFont="1" applyBorder="1" applyAlignment="1">
      <alignment horizontal="center" vertical="center"/>
    </xf>
    <xf numFmtId="0" fontId="43" fillId="0" borderId="212" xfId="1" applyFont="1" applyBorder="1" applyAlignment="1">
      <alignment horizontal="center" vertical="center"/>
    </xf>
    <xf numFmtId="10" fontId="56" fillId="0" borderId="94" xfId="1" applyNumberFormat="1" applyFont="1" applyAlignment="1">
      <alignment vertical="center"/>
    </xf>
    <xf numFmtId="10" fontId="31" fillId="0" borderId="94" xfId="1" applyNumberFormat="1" applyAlignment="1">
      <alignment vertical="center"/>
    </xf>
    <xf numFmtId="0" fontId="43" fillId="0" borderId="194" xfId="1" applyFont="1" applyBorder="1" applyAlignment="1">
      <alignment vertical="center" wrapText="1"/>
    </xf>
    <xf numFmtId="0" fontId="31" fillId="11" borderId="213" xfId="1" applyFill="1" applyBorder="1"/>
    <xf numFmtId="0" fontId="31" fillId="11" borderId="176" xfId="1" applyFill="1" applyBorder="1"/>
    <xf numFmtId="0" fontId="31" fillId="11" borderId="214" xfId="1" applyFill="1" applyBorder="1"/>
    <xf numFmtId="0" fontId="31" fillId="11" borderId="215" xfId="1" applyFill="1" applyBorder="1"/>
    <xf numFmtId="0" fontId="58" fillId="11" borderId="94" xfId="1" applyFont="1" applyFill="1" applyAlignment="1">
      <alignment horizontal="center" vertical="center" wrapText="1"/>
    </xf>
    <xf numFmtId="0" fontId="31" fillId="11" borderId="216" xfId="1" applyFill="1" applyBorder="1"/>
    <xf numFmtId="0" fontId="59" fillId="11" borderId="94" xfId="1" applyFont="1" applyFill="1" applyAlignment="1">
      <alignment vertical="center" wrapText="1"/>
    </xf>
    <xf numFmtId="0" fontId="60" fillId="12" borderId="199" xfId="1" applyFont="1" applyFill="1" applyBorder="1" applyAlignment="1">
      <alignment horizontal="center" vertical="center" wrapText="1"/>
    </xf>
    <xf numFmtId="0" fontId="63" fillId="10" borderId="199" xfId="1" applyFont="1" applyFill="1" applyBorder="1" applyAlignment="1">
      <alignment horizontal="center" vertical="center" wrapText="1"/>
    </xf>
    <xf numFmtId="0" fontId="67" fillId="13" borderId="199" xfId="1" applyFont="1" applyFill="1" applyBorder="1" applyAlignment="1">
      <alignment horizontal="center" vertical="center" wrapText="1"/>
    </xf>
    <xf numFmtId="0" fontId="31" fillId="11" borderId="217" xfId="1" applyFill="1" applyBorder="1"/>
    <xf numFmtId="0" fontId="59" fillId="11" borderId="184" xfId="1" applyFont="1" applyFill="1" applyBorder="1" applyAlignment="1">
      <alignment vertical="center" wrapText="1"/>
    </xf>
    <xf numFmtId="0" fontId="31" fillId="11" borderId="203" xfId="1" applyFill="1" applyBorder="1"/>
    <xf numFmtId="0" fontId="59" fillId="0" borderId="94" xfId="1" applyFont="1" applyAlignment="1">
      <alignment vertical="center" wrapText="1"/>
    </xf>
    <xf numFmtId="0" fontId="31" fillId="0" borderId="94" xfId="1" applyAlignment="1">
      <alignment vertical="center" wrapText="1"/>
    </xf>
    <xf numFmtId="0" fontId="31" fillId="11" borderId="176" xfId="1" applyFill="1" applyBorder="1" applyAlignment="1">
      <alignment wrapText="1"/>
    </xf>
    <xf numFmtId="0" fontId="31" fillId="11" borderId="94" xfId="1" applyFill="1" applyAlignment="1">
      <alignment wrapText="1"/>
    </xf>
    <xf numFmtId="0" fontId="31" fillId="11" borderId="94" xfId="1" applyFill="1"/>
    <xf numFmtId="0" fontId="31" fillId="11" borderId="184" xfId="1" applyFill="1" applyBorder="1" applyAlignment="1">
      <alignment wrapText="1"/>
    </xf>
    <xf numFmtId="0" fontId="31" fillId="11" borderId="184" xfId="1" applyFill="1" applyBorder="1"/>
    <xf numFmtId="0" fontId="73" fillId="2" borderId="43" xfId="0" applyFont="1" applyFill="1" applyBorder="1" applyAlignment="1">
      <alignment horizontal="center"/>
    </xf>
    <xf numFmtId="0" fontId="73" fillId="2" borderId="44" xfId="0" applyFont="1" applyFill="1" applyBorder="1"/>
    <xf numFmtId="0" fontId="73" fillId="2" borderId="45" xfId="0" applyFont="1" applyFill="1" applyBorder="1"/>
    <xf numFmtId="0" fontId="74" fillId="2" borderId="44" xfId="0" applyFont="1" applyFill="1" applyBorder="1" applyAlignment="1">
      <alignment textRotation="180"/>
    </xf>
    <xf numFmtId="166" fontId="73" fillId="2" borderId="46" xfId="0" applyNumberFormat="1" applyFont="1" applyFill="1" applyBorder="1" applyAlignment="1">
      <alignment horizontal="center"/>
    </xf>
    <xf numFmtId="166" fontId="73" fillId="2" borderId="47" xfId="0" applyNumberFormat="1" applyFont="1" applyFill="1" applyBorder="1" applyAlignment="1">
      <alignment horizontal="center"/>
    </xf>
    <xf numFmtId="166" fontId="73" fillId="2" borderId="45" xfId="0" applyNumberFormat="1" applyFont="1" applyFill="1" applyBorder="1" applyAlignment="1">
      <alignment horizontal="center"/>
    </xf>
    <xf numFmtId="0" fontId="73" fillId="2" borderId="48" xfId="0" applyFont="1" applyFill="1" applyBorder="1" applyAlignment="1">
      <alignment horizontal="center"/>
    </xf>
    <xf numFmtId="0" fontId="73" fillId="2" borderId="49" xfId="0" applyFont="1" applyFill="1" applyBorder="1" applyAlignment="1">
      <alignment horizontal="center"/>
    </xf>
    <xf numFmtId="49" fontId="73" fillId="2" borderId="50" xfId="0" applyNumberFormat="1" applyFont="1" applyFill="1" applyBorder="1" applyAlignment="1">
      <alignment horizontal="center"/>
    </xf>
    <xf numFmtId="49" fontId="73" fillId="2" borderId="51" xfId="0" applyNumberFormat="1" applyFont="1" applyFill="1" applyBorder="1" applyAlignment="1">
      <alignment horizontal="left"/>
    </xf>
    <xf numFmtId="49" fontId="73" fillId="2" borderId="52" xfId="0" applyNumberFormat="1" applyFont="1" applyFill="1" applyBorder="1" applyAlignment="1">
      <alignment horizontal="left"/>
    </xf>
    <xf numFmtId="0" fontId="75" fillId="2" borderId="38" xfId="0" applyFont="1" applyFill="1" applyBorder="1"/>
    <xf numFmtId="0" fontId="73" fillId="3" borderId="52" xfId="0" applyFont="1" applyFill="1" applyBorder="1" applyAlignment="1">
      <alignment horizontal="center"/>
    </xf>
    <xf numFmtId="0" fontId="73" fillId="3" borderId="53" xfId="0" applyFont="1" applyFill="1" applyBorder="1" applyAlignment="1">
      <alignment horizontal="center"/>
    </xf>
    <xf numFmtId="0" fontId="73" fillId="2" borderId="54" xfId="0" applyFont="1" applyFill="1" applyBorder="1" applyAlignment="1">
      <alignment horizontal="center"/>
    </xf>
    <xf numFmtId="40" fontId="74" fillId="0" borderId="55" xfId="0" applyNumberFormat="1" applyFont="1" applyBorder="1" applyAlignment="1">
      <alignment horizontal="right"/>
    </xf>
    <xf numFmtId="2" fontId="73" fillId="2" borderId="56" xfId="0" applyNumberFormat="1" applyFont="1" applyFill="1" applyBorder="1"/>
    <xf numFmtId="49" fontId="73" fillId="2" borderId="57" xfId="0" applyNumberFormat="1" applyFont="1" applyFill="1" applyBorder="1" applyAlignment="1">
      <alignment horizontal="center"/>
    </xf>
    <xf numFmtId="0" fontId="73" fillId="2" borderId="58" xfId="0" applyFont="1" applyFill="1" applyBorder="1" applyAlignment="1">
      <alignment horizontal="center"/>
    </xf>
    <xf numFmtId="0" fontId="73" fillId="2" borderId="51" xfId="0" applyFont="1" applyFill="1" applyBorder="1"/>
    <xf numFmtId="0" fontId="73" fillId="2" borderId="52" xfId="0" applyFont="1" applyFill="1" applyBorder="1" applyAlignment="1">
      <alignment horizontal="center"/>
    </xf>
    <xf numFmtId="0" fontId="73" fillId="2" borderId="59" xfId="0" applyFont="1" applyFill="1" applyBorder="1" applyAlignment="1">
      <alignment horizontal="center"/>
    </xf>
    <xf numFmtId="0" fontId="73" fillId="2" borderId="38" xfId="0" applyFont="1" applyFill="1" applyBorder="1" applyAlignment="1">
      <alignment horizontal="center"/>
    </xf>
    <xf numFmtId="0" fontId="73" fillId="2" borderId="60" xfId="0" applyFont="1" applyFill="1" applyBorder="1" applyAlignment="1">
      <alignment horizontal="center"/>
    </xf>
    <xf numFmtId="40" fontId="73" fillId="3" borderId="60" xfId="0" applyNumberFormat="1" applyFont="1" applyFill="1" applyBorder="1" applyAlignment="1">
      <alignment horizontal="right"/>
    </xf>
    <xf numFmtId="0" fontId="76" fillId="2" borderId="61" xfId="0" applyFont="1" applyFill="1" applyBorder="1"/>
    <xf numFmtId="0" fontId="76" fillId="2" borderId="62" xfId="0" applyFont="1" applyFill="1" applyBorder="1"/>
    <xf numFmtId="40" fontId="76" fillId="2" borderId="62" xfId="0" applyNumberFormat="1" applyFont="1" applyFill="1" applyBorder="1"/>
    <xf numFmtId="0" fontId="76" fillId="2" borderId="63" xfId="0" applyFont="1" applyFill="1" applyBorder="1"/>
    <xf numFmtId="0" fontId="76" fillId="2" borderId="64" xfId="0" applyFont="1" applyFill="1" applyBorder="1"/>
    <xf numFmtId="0" fontId="77" fillId="2" borderId="65" xfId="0" applyFont="1" applyFill="1" applyBorder="1" applyAlignment="1">
      <alignment horizontal="center"/>
    </xf>
    <xf numFmtId="0" fontId="76" fillId="2" borderId="65" xfId="0" applyFont="1" applyFill="1" applyBorder="1"/>
    <xf numFmtId="40" fontId="79" fillId="2" borderId="68" xfId="0" applyNumberFormat="1" applyFont="1" applyFill="1" applyBorder="1"/>
    <xf numFmtId="0" fontId="79" fillId="2" borderId="69" xfId="0" applyFont="1" applyFill="1" applyBorder="1"/>
    <xf numFmtId="0" fontId="72" fillId="0" borderId="0" xfId="0" applyFont="1" applyAlignment="1">
      <alignment horizontal="left"/>
    </xf>
    <xf numFmtId="0" fontId="72" fillId="0" borderId="0" xfId="0" applyFont="1"/>
    <xf numFmtId="0" fontId="72" fillId="0" borderId="0" xfId="0" applyFont="1" applyAlignment="1">
      <alignment vertical="top"/>
    </xf>
    <xf numFmtId="0" fontId="80" fillId="0" borderId="0" xfId="0" applyFont="1"/>
    <xf numFmtId="0" fontId="28" fillId="0" borderId="131" xfId="0" applyFont="1" applyBorder="1" applyAlignment="1">
      <alignment horizontal="left" vertical="center" wrapText="1"/>
    </xf>
    <xf numFmtId="0" fontId="10" fillId="0" borderId="134" xfId="0" applyFont="1" applyBorder="1" applyAlignment="1">
      <alignment horizontal="left" vertical="center" wrapText="1"/>
    </xf>
    <xf numFmtId="0" fontId="10" fillId="0" borderId="94" xfId="0" applyFont="1" applyBorder="1" applyAlignment="1">
      <alignment horizontal="center" vertical="center" wrapText="1"/>
    </xf>
    <xf numFmtId="0" fontId="10" fillId="0" borderId="126" xfId="0" applyFont="1" applyBorder="1" applyAlignment="1">
      <alignment horizontal="center" vertical="center" wrapText="1"/>
    </xf>
    <xf numFmtId="49" fontId="10" fillId="0" borderId="123" xfId="0" applyNumberFormat="1" applyFont="1" applyBorder="1" applyAlignment="1">
      <alignment horizontal="center" vertical="center"/>
    </xf>
    <xf numFmtId="170" fontId="10" fillId="0" borderId="94" xfId="0" applyNumberFormat="1" applyFont="1" applyBorder="1"/>
    <xf numFmtId="49" fontId="10" fillId="0" borderId="125" xfId="0" applyNumberFormat="1" applyFont="1" applyBorder="1" applyAlignment="1">
      <alignment horizontal="center" vertical="center"/>
    </xf>
    <xf numFmtId="0" fontId="28" fillId="0" borderId="136" xfId="0" applyFont="1" applyBorder="1" applyAlignment="1">
      <alignment horizontal="left" vertical="center" wrapText="1"/>
    </xf>
    <xf numFmtId="0" fontId="10" fillId="0" borderId="125" xfId="0" applyFont="1" applyBorder="1" applyAlignment="1">
      <alignment horizontal="center" vertical="center"/>
    </xf>
    <xf numFmtId="170" fontId="10" fillId="0" borderId="125" xfId="0" applyNumberFormat="1" applyFont="1" applyBorder="1" applyAlignment="1">
      <alignment vertical="center"/>
    </xf>
    <xf numFmtId="49" fontId="10" fillId="0" borderId="124" xfId="0" applyNumberFormat="1" applyFont="1" applyBorder="1" applyAlignment="1">
      <alignment horizontal="center" vertical="center"/>
    </xf>
    <xf numFmtId="0" fontId="10" fillId="0" borderId="124" xfId="0" applyFont="1" applyBorder="1" applyAlignment="1">
      <alignment horizontal="center" vertical="center"/>
    </xf>
    <xf numFmtId="170" fontId="10" fillId="0" borderId="124" xfId="0" applyNumberFormat="1" applyFont="1" applyBorder="1" applyAlignment="1">
      <alignment vertical="center"/>
    </xf>
    <xf numFmtId="0" fontId="10" fillId="0" borderId="136" xfId="0" applyFont="1" applyBorder="1" applyAlignment="1">
      <alignment horizontal="left" vertical="center" wrapText="1"/>
    </xf>
    <xf numFmtId="0" fontId="51" fillId="14" borderId="159" xfId="0" applyFont="1" applyFill="1" applyBorder="1" applyAlignment="1">
      <alignment horizontal="center" vertical="center" wrapText="1"/>
    </xf>
    <xf numFmtId="49" fontId="51" fillId="14" borderId="94" xfId="0" applyNumberFormat="1" applyFont="1" applyFill="1" applyBorder="1" applyAlignment="1">
      <alignment horizontal="center" vertical="center" wrapText="1"/>
    </xf>
    <xf numFmtId="0" fontId="51" fillId="14" borderId="143" xfId="0" applyFont="1" applyFill="1" applyBorder="1" applyAlignment="1">
      <alignment horizontal="center" vertical="center" wrapText="1"/>
    </xf>
    <xf numFmtId="1" fontId="51" fillId="14" borderId="144" xfId="0" applyNumberFormat="1" applyFont="1" applyFill="1" applyBorder="1" applyAlignment="1">
      <alignment horizontal="center" vertical="center" wrapText="1"/>
    </xf>
    <xf numFmtId="0" fontId="51" fillId="14" borderId="146" xfId="0" applyFont="1" applyFill="1" applyBorder="1" applyAlignment="1">
      <alignment horizontal="left" vertical="center" wrapText="1"/>
    </xf>
    <xf numFmtId="49" fontId="51" fillId="14" borderId="14" xfId="0" applyNumberFormat="1" applyFont="1" applyFill="1" applyBorder="1" applyAlignment="1">
      <alignment horizontal="center" vertical="center" wrapText="1"/>
    </xf>
    <xf numFmtId="0" fontId="33" fillId="14" borderId="147" xfId="0" applyFont="1" applyFill="1" applyBorder="1" applyAlignment="1">
      <alignment horizontal="center" vertical="center"/>
    </xf>
    <xf numFmtId="1" fontId="51" fillId="14" borderId="148" xfId="0" applyNumberFormat="1" applyFont="1" applyFill="1" applyBorder="1" applyAlignment="1">
      <alignment horizontal="center" vertical="center" wrapText="1"/>
    </xf>
    <xf numFmtId="170" fontId="51" fillId="14" borderId="150" xfId="0" applyNumberFormat="1" applyFont="1" applyFill="1" applyBorder="1" applyAlignment="1">
      <alignment horizontal="center" vertical="center"/>
    </xf>
    <xf numFmtId="4" fontId="51" fillId="14" borderId="151" xfId="0" applyNumberFormat="1" applyFont="1" applyFill="1" applyBorder="1" applyAlignment="1">
      <alignment horizontal="center" vertical="center" wrapText="1"/>
    </xf>
    <xf numFmtId="4" fontId="51" fillId="14" borderId="152" xfId="0" applyNumberFormat="1" applyFont="1" applyFill="1" applyBorder="1" applyAlignment="1">
      <alignment horizontal="center" vertical="center" wrapText="1"/>
    </xf>
    <xf numFmtId="0" fontId="5" fillId="14" borderId="146" xfId="0" applyFont="1" applyFill="1" applyBorder="1" applyAlignment="1">
      <alignment horizontal="center" vertical="center" wrapText="1"/>
    </xf>
    <xf numFmtId="49" fontId="5" fillId="14" borderId="114" xfId="0" applyNumberFormat="1" applyFont="1" applyFill="1" applyBorder="1" applyAlignment="1">
      <alignment horizontal="center" vertical="center" wrapText="1"/>
    </xf>
    <xf numFmtId="0" fontId="29" fillId="14" borderId="148" xfId="0" applyFont="1" applyFill="1" applyBorder="1" applyAlignment="1">
      <alignment horizontal="left" vertical="center"/>
    </xf>
    <xf numFmtId="1" fontId="5" fillId="14" borderId="114" xfId="0" applyNumberFormat="1" applyFont="1" applyFill="1" applyBorder="1" applyAlignment="1">
      <alignment horizontal="center" vertical="center" wrapText="1"/>
    </xf>
    <xf numFmtId="170" fontId="5" fillId="14" borderId="114" xfId="0" applyNumberFormat="1" applyFont="1" applyFill="1" applyBorder="1" applyAlignment="1">
      <alignment horizontal="center" vertical="center"/>
    </xf>
    <xf numFmtId="4" fontId="5" fillId="14" borderId="114" xfId="0" applyNumberFormat="1" applyFont="1" applyFill="1" applyBorder="1" applyAlignment="1">
      <alignment horizontal="center" vertical="center" wrapText="1"/>
    </xf>
    <xf numFmtId="4" fontId="5" fillId="14" borderId="17" xfId="0" applyNumberFormat="1" applyFont="1" applyFill="1" applyBorder="1" applyAlignment="1">
      <alignment horizontal="center" vertical="center" wrapText="1"/>
    </xf>
    <xf numFmtId="0" fontId="29" fillId="14" borderId="128" xfId="0" applyFont="1" applyFill="1" applyBorder="1" applyAlignment="1">
      <alignment horizontal="center" vertical="center" wrapText="1"/>
    </xf>
    <xf numFmtId="49" fontId="5" fillId="14" borderId="153" xfId="0" applyNumberFormat="1" applyFont="1" applyFill="1" applyBorder="1" applyAlignment="1">
      <alignment horizontal="center" vertical="center"/>
    </xf>
    <xf numFmtId="0" fontId="5" fillId="14" borderId="154" xfId="0" applyFont="1" applyFill="1" applyBorder="1" applyAlignment="1">
      <alignment vertical="center"/>
    </xf>
    <xf numFmtId="0" fontId="10" fillId="14" borderId="119" xfId="0" applyFont="1" applyFill="1" applyBorder="1" applyAlignment="1">
      <alignment horizontal="center" vertical="center"/>
    </xf>
    <xf numFmtId="170" fontId="5" fillId="14" borderId="119" xfId="0" applyNumberFormat="1" applyFont="1" applyFill="1" applyBorder="1" applyAlignment="1">
      <alignment horizontal="center" vertical="center"/>
    </xf>
    <xf numFmtId="0" fontId="5" fillId="15" borderId="141" xfId="0" applyFont="1" applyFill="1" applyBorder="1" applyAlignment="1">
      <alignment horizontal="center" vertical="center" wrapText="1"/>
    </xf>
    <xf numFmtId="0" fontId="10" fillId="15" borderId="38" xfId="0" applyFont="1" applyFill="1" applyBorder="1" applyAlignment="1">
      <alignment horizontal="center" vertical="center"/>
    </xf>
    <xf numFmtId="0" fontId="29" fillId="15" borderId="141" xfId="0" applyFont="1" applyFill="1" applyBorder="1" applyAlignment="1">
      <alignment horizontal="center" vertical="center" wrapText="1"/>
    </xf>
    <xf numFmtId="0" fontId="5" fillId="14" borderId="128" xfId="0" applyFont="1" applyFill="1" applyBorder="1" applyAlignment="1">
      <alignment horizontal="center" vertical="center" wrapText="1"/>
    </xf>
    <xf numFmtId="0" fontId="5" fillId="14" borderId="129" xfId="0" applyFont="1" applyFill="1" applyBorder="1" applyAlignment="1">
      <alignment horizontal="center" vertical="center" wrapText="1"/>
    </xf>
    <xf numFmtId="49" fontId="5" fillId="14" borderId="129" xfId="0" applyNumberFormat="1" applyFont="1" applyFill="1" applyBorder="1" applyAlignment="1">
      <alignment horizontal="center" vertical="center" wrapText="1"/>
    </xf>
    <xf numFmtId="4" fontId="5" fillId="14" borderId="119" xfId="0" applyNumberFormat="1" applyFont="1" applyFill="1" applyBorder="1" applyAlignment="1">
      <alignment horizontal="center" vertical="center" wrapText="1"/>
    </xf>
    <xf numFmtId="0" fontId="29" fillId="14" borderId="146" xfId="0" applyFont="1" applyFill="1" applyBorder="1" applyAlignment="1">
      <alignment horizontal="center" vertical="center" wrapText="1"/>
    </xf>
    <xf numFmtId="49" fontId="5" fillId="14" borderId="17" xfId="0" applyNumberFormat="1" applyFont="1" applyFill="1" applyBorder="1" applyAlignment="1">
      <alignment horizontal="center" vertical="center"/>
    </xf>
    <xf numFmtId="0" fontId="5" fillId="15" borderId="122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left" vertical="center" wrapText="1"/>
    </xf>
    <xf numFmtId="0" fontId="5" fillId="15" borderId="83" xfId="0" applyFont="1" applyFill="1" applyBorder="1" applyAlignment="1">
      <alignment horizontal="left" vertical="center" wrapText="1"/>
    </xf>
    <xf numFmtId="0" fontId="5" fillId="15" borderId="59" xfId="0" applyFont="1" applyFill="1" applyBorder="1" applyAlignment="1">
      <alignment horizontal="left" vertical="center" wrapText="1"/>
    </xf>
    <xf numFmtId="0" fontId="5" fillId="15" borderId="38" xfId="0" applyFont="1" applyFill="1" applyBorder="1" applyAlignment="1">
      <alignment horizontal="center" vertical="center" wrapText="1"/>
    </xf>
    <xf numFmtId="49" fontId="5" fillId="15" borderId="38" xfId="0" applyNumberFormat="1" applyFont="1" applyFill="1" applyBorder="1" applyAlignment="1">
      <alignment horizontal="center" vertical="center"/>
    </xf>
    <xf numFmtId="0" fontId="29" fillId="14" borderId="194" xfId="0" applyFont="1" applyFill="1" applyBorder="1" applyAlignment="1">
      <alignment horizontal="center" vertical="center" wrapText="1"/>
    </xf>
    <xf numFmtId="49" fontId="10" fillId="14" borderId="194" xfId="0" applyNumberFormat="1" applyFont="1" applyFill="1" applyBorder="1" applyAlignment="1">
      <alignment horizontal="center" vertical="center"/>
    </xf>
    <xf numFmtId="49" fontId="10" fillId="15" borderId="125" xfId="0" applyNumberFormat="1" applyFont="1" applyFill="1" applyBorder="1" applyAlignment="1">
      <alignment horizontal="center" vertical="center"/>
    </xf>
    <xf numFmtId="0" fontId="5" fillId="15" borderId="136" xfId="0" applyFont="1" applyFill="1" applyBorder="1" applyAlignment="1">
      <alignment horizontal="left" vertical="center" wrapText="1"/>
    </xf>
    <xf numFmtId="0" fontId="5" fillId="15" borderId="137" xfId="0" applyFont="1" applyFill="1" applyBorder="1" applyAlignment="1">
      <alignment horizontal="left" vertical="center" wrapText="1"/>
    </xf>
    <xf numFmtId="0" fontId="5" fillId="15" borderId="138" xfId="0" applyFont="1" applyFill="1" applyBorder="1" applyAlignment="1">
      <alignment horizontal="left" vertical="center" wrapText="1"/>
    </xf>
    <xf numFmtId="0" fontId="29" fillId="15" borderId="122" xfId="0" applyFont="1" applyFill="1" applyBorder="1" applyAlignment="1">
      <alignment horizontal="center" vertical="center" wrapText="1"/>
    </xf>
    <xf numFmtId="49" fontId="10" fillId="15" borderId="38" xfId="0" applyNumberFormat="1" applyFont="1" applyFill="1" applyBorder="1" applyAlignment="1">
      <alignment horizontal="center" vertical="center"/>
    </xf>
    <xf numFmtId="0" fontId="5" fillId="14" borderId="194" xfId="0" applyFont="1" applyFill="1" applyBorder="1" applyAlignment="1">
      <alignment horizontal="center" vertical="center" wrapText="1"/>
    </xf>
    <xf numFmtId="44" fontId="5" fillId="14" borderId="218" xfId="0" applyNumberFormat="1" applyFont="1" applyFill="1" applyBorder="1" applyAlignment="1">
      <alignment horizontal="center" vertical="center" wrapText="1"/>
    </xf>
    <xf numFmtId="44" fontId="5" fillId="14" borderId="130" xfId="0" applyNumberFormat="1" applyFont="1" applyFill="1" applyBorder="1" applyAlignment="1">
      <alignment vertical="center"/>
    </xf>
    <xf numFmtId="44" fontId="10" fillId="0" borderId="155" xfId="0" applyNumberFormat="1" applyFont="1" applyBorder="1" applyAlignment="1">
      <alignment vertical="center"/>
    </xf>
    <xf numFmtId="0" fontId="29" fillId="14" borderId="154" xfId="0" applyFont="1" applyFill="1" applyBorder="1" applyAlignment="1">
      <alignment vertical="center"/>
    </xf>
    <xf numFmtId="0" fontId="5" fillId="14" borderId="119" xfId="0" applyFont="1" applyFill="1" applyBorder="1" applyAlignment="1">
      <alignment vertical="center"/>
    </xf>
    <xf numFmtId="44" fontId="5" fillId="14" borderId="153" xfId="0" applyNumberFormat="1" applyFont="1" applyFill="1" applyBorder="1" applyAlignment="1">
      <alignment vertical="center"/>
    </xf>
    <xf numFmtId="0" fontId="5" fillId="14" borderId="148" xfId="0" applyFont="1" applyFill="1" applyBorder="1" applyAlignment="1">
      <alignment vertical="center"/>
    </xf>
    <xf numFmtId="0" fontId="5" fillId="14" borderId="114" xfId="0" applyFont="1" applyFill="1" applyBorder="1" applyAlignment="1">
      <alignment vertical="center"/>
    </xf>
    <xf numFmtId="0" fontId="5" fillId="14" borderId="160" xfId="0" applyFont="1" applyFill="1" applyBorder="1" applyAlignment="1">
      <alignment vertical="center" wrapText="1"/>
    </xf>
    <xf numFmtId="0" fontId="5" fillId="14" borderId="161" xfId="0" applyFont="1" applyFill="1" applyBorder="1" applyAlignment="1">
      <alignment vertical="center" wrapText="1"/>
    </xf>
    <xf numFmtId="44" fontId="5" fillId="14" borderId="17" xfId="0" applyNumberFormat="1" applyFont="1" applyFill="1" applyBorder="1" applyAlignment="1">
      <alignment vertical="center"/>
    </xf>
    <xf numFmtId="49" fontId="51" fillId="14" borderId="114" xfId="0" applyNumberFormat="1" applyFont="1" applyFill="1" applyBorder="1" applyAlignment="1">
      <alignment horizontal="center" vertical="center" wrapText="1"/>
    </xf>
    <xf numFmtId="1" fontId="51" fillId="14" borderId="114" xfId="0" applyNumberFormat="1" applyFont="1" applyFill="1" applyBorder="1" applyAlignment="1">
      <alignment horizontal="center" vertical="center" wrapText="1"/>
    </xf>
    <xf numFmtId="170" fontId="51" fillId="14" borderId="114" xfId="0" applyNumberFormat="1" applyFont="1" applyFill="1" applyBorder="1" applyAlignment="1">
      <alignment horizontal="center" vertical="center"/>
    </xf>
    <xf numFmtId="4" fontId="51" fillId="14" borderId="114" xfId="0" applyNumberFormat="1" applyFont="1" applyFill="1" applyBorder="1" applyAlignment="1">
      <alignment horizontal="center" vertical="center" wrapText="1"/>
    </xf>
    <xf numFmtId="4" fontId="51" fillId="14" borderId="17" xfId="0" applyNumberFormat="1" applyFont="1" applyFill="1" applyBorder="1" applyAlignment="1">
      <alignment horizontal="center" vertical="center" wrapText="1"/>
    </xf>
    <xf numFmtId="0" fontId="51" fillId="14" borderId="148" xfId="0" applyFont="1" applyFill="1" applyBorder="1" applyAlignment="1">
      <alignment horizontal="left" vertical="center"/>
    </xf>
    <xf numFmtId="44" fontId="51" fillId="14" borderId="218" xfId="0" applyNumberFormat="1" applyFont="1" applyFill="1" applyBorder="1" applyAlignment="1">
      <alignment horizontal="center" vertical="center" wrapText="1"/>
    </xf>
    <xf numFmtId="0" fontId="51" fillId="0" borderId="146" xfId="0" applyFont="1" applyBorder="1" applyAlignment="1">
      <alignment horizontal="left" vertical="center" wrapText="1"/>
    </xf>
    <xf numFmtId="49" fontId="51" fillId="0" borderId="114" xfId="0" applyNumberFormat="1" applyFont="1" applyBorder="1" applyAlignment="1">
      <alignment horizontal="center" vertical="center" wrapText="1"/>
    </xf>
    <xf numFmtId="0" fontId="51" fillId="0" borderId="148" xfId="0" applyFont="1" applyBorder="1" applyAlignment="1">
      <alignment horizontal="left" vertical="center"/>
    </xf>
    <xf numFmtId="1" fontId="51" fillId="0" borderId="114" xfId="0" applyNumberFormat="1" applyFont="1" applyBorder="1" applyAlignment="1">
      <alignment horizontal="center" vertical="center" wrapText="1"/>
    </xf>
    <xf numFmtId="170" fontId="51" fillId="0" borderId="114" xfId="0" applyNumberFormat="1" applyFont="1" applyBorder="1" applyAlignment="1">
      <alignment horizontal="center" vertical="center"/>
    </xf>
    <xf numFmtId="4" fontId="51" fillId="0" borderId="114" xfId="0" applyNumberFormat="1" applyFont="1" applyBorder="1" applyAlignment="1">
      <alignment horizontal="center" vertical="center" wrapText="1"/>
    </xf>
    <xf numFmtId="4" fontId="51" fillId="0" borderId="17" xfId="0" applyNumberFormat="1" applyFont="1" applyBorder="1" applyAlignment="1">
      <alignment horizontal="center" vertical="center" wrapText="1"/>
    </xf>
    <xf numFmtId="44" fontId="51" fillId="0" borderId="218" xfId="0" applyNumberFormat="1" applyFont="1" applyBorder="1" applyAlignment="1">
      <alignment horizontal="center" vertical="center" wrapText="1"/>
    </xf>
    <xf numFmtId="0" fontId="10" fillId="0" borderId="176" xfId="0" applyFont="1" applyBorder="1" applyAlignment="1">
      <alignment vertical="center"/>
    </xf>
    <xf numFmtId="0" fontId="5" fillId="0" borderId="125" xfId="0" applyFont="1" applyBorder="1" applyAlignment="1">
      <alignment horizontal="left" vertical="center" wrapText="1"/>
    </xf>
    <xf numFmtId="0" fontId="81" fillId="0" borderId="0" xfId="0" applyFont="1" applyAlignment="1">
      <alignment vertical="center"/>
    </xf>
    <xf numFmtId="0" fontId="81" fillId="0" borderId="0" xfId="0" applyFont="1" applyAlignment="1">
      <alignment horizontal="left" vertical="top"/>
    </xf>
    <xf numFmtId="0" fontId="10" fillId="0" borderId="94" xfId="0" applyFont="1" applyBorder="1" applyAlignment="1">
      <alignment vertical="center"/>
    </xf>
    <xf numFmtId="0" fontId="81" fillId="0" borderId="0" xfId="0" applyFont="1" applyAlignment="1">
      <alignment horizontal="center" vertical="center"/>
    </xf>
    <xf numFmtId="0" fontId="81" fillId="0" borderId="94" xfId="0" applyFont="1" applyBorder="1" applyAlignment="1">
      <alignment horizontal="left" vertical="center"/>
    </xf>
    <xf numFmtId="0" fontId="81" fillId="0" borderId="94" xfId="0" applyFont="1" applyBorder="1" applyAlignment="1">
      <alignment vertical="center"/>
    </xf>
    <xf numFmtId="0" fontId="72" fillId="0" borderId="94" xfId="0" applyFont="1" applyBorder="1" applyAlignment="1">
      <alignment horizontal="center"/>
    </xf>
    <xf numFmtId="0" fontId="72" fillId="0" borderId="94" xfId="0" applyFont="1" applyBorder="1"/>
    <xf numFmtId="0" fontId="72" fillId="0" borderId="94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82" fillId="0" borderId="137" xfId="0" applyFont="1" applyBorder="1" applyAlignment="1">
      <alignment horizontal="right" vertical="center"/>
    </xf>
    <xf numFmtId="10" fontId="82" fillId="0" borderId="59" xfId="0" applyNumberFormat="1" applyFont="1" applyBorder="1" applyAlignment="1">
      <alignment horizontal="right" vertical="center"/>
    </xf>
    <xf numFmtId="10" fontId="82" fillId="0" borderId="137" xfId="0" applyNumberFormat="1" applyFont="1" applyBorder="1" applyAlignment="1">
      <alignment horizontal="right" vertical="center"/>
    </xf>
    <xf numFmtId="170" fontId="82" fillId="14" borderId="149" xfId="0" applyNumberFormat="1" applyFont="1" applyFill="1" applyBorder="1" applyAlignment="1">
      <alignment horizontal="right" vertical="center"/>
    </xf>
    <xf numFmtId="170" fontId="82" fillId="14" borderId="114" xfId="0" applyNumberFormat="1" applyFont="1" applyFill="1" applyBorder="1" applyAlignment="1">
      <alignment horizontal="right" vertical="center"/>
    </xf>
    <xf numFmtId="170" fontId="82" fillId="0" borderId="114" xfId="0" applyNumberFormat="1" applyFont="1" applyBorder="1" applyAlignment="1">
      <alignment horizontal="right" vertical="center"/>
    </xf>
    <xf numFmtId="170" fontId="82" fillId="14" borderId="119" xfId="0" applyNumberFormat="1" applyFont="1" applyFill="1" applyBorder="1" applyAlignment="1">
      <alignment horizontal="right" vertical="center"/>
    </xf>
    <xf numFmtId="170" fontId="83" fillId="0" borderId="38" xfId="0" applyNumberFormat="1" applyFont="1" applyBorder="1" applyAlignment="1">
      <alignment horizontal="right" vertical="center"/>
    </xf>
    <xf numFmtId="0" fontId="82" fillId="14" borderId="119" xfId="0" applyFont="1" applyFill="1" applyBorder="1" applyAlignment="1">
      <alignment vertical="center"/>
    </xf>
    <xf numFmtId="170" fontId="83" fillId="0" borderId="125" xfId="0" applyNumberFormat="1" applyFont="1" applyBorder="1" applyAlignment="1">
      <alignment horizontal="right" vertical="center"/>
    </xf>
    <xf numFmtId="170" fontId="83" fillId="0" borderId="123" xfId="0" applyNumberFormat="1" applyFont="1" applyBorder="1" applyAlignment="1">
      <alignment horizontal="right" vertical="center"/>
    </xf>
    <xf numFmtId="170" fontId="83" fillId="0" borderId="124" xfId="0" applyNumberFormat="1" applyFont="1" applyBorder="1" applyAlignment="1">
      <alignment horizontal="right" vertical="center"/>
    </xf>
    <xf numFmtId="0" fontId="82" fillId="14" borderId="114" xfId="0" applyFont="1" applyFill="1" applyBorder="1" applyAlignment="1">
      <alignment vertical="center"/>
    </xf>
    <xf numFmtId="0" fontId="82" fillId="14" borderId="161" xfId="0" applyFont="1" applyFill="1" applyBorder="1" applyAlignment="1">
      <alignment vertical="center" wrapText="1"/>
    </xf>
    <xf numFmtId="0" fontId="82" fillId="15" borderId="137" xfId="0" applyFont="1" applyFill="1" applyBorder="1" applyAlignment="1">
      <alignment horizontal="left" vertical="center" wrapText="1"/>
    </xf>
    <xf numFmtId="0" fontId="82" fillId="15" borderId="83" xfId="0" applyFont="1" applyFill="1" applyBorder="1" applyAlignment="1">
      <alignment horizontal="left" vertical="center" wrapText="1"/>
    </xf>
    <xf numFmtId="0" fontId="83" fillId="0" borderId="0" xfId="0" applyFont="1" applyAlignment="1">
      <alignment horizontal="right" vertical="center"/>
    </xf>
    <xf numFmtId="0" fontId="84" fillId="0" borderId="0" xfId="0" applyFont="1"/>
    <xf numFmtId="0" fontId="84" fillId="0" borderId="0" xfId="0" applyFont="1" applyAlignment="1">
      <alignment horizontal="right" vertical="center"/>
    </xf>
    <xf numFmtId="0" fontId="84" fillId="0" borderId="0" xfId="0" applyFont="1" applyAlignment="1">
      <alignment horizontal="left"/>
    </xf>
    <xf numFmtId="0" fontId="85" fillId="0" borderId="0" xfId="0" applyFont="1" applyAlignment="1">
      <alignment horizontal="right"/>
    </xf>
    <xf numFmtId="0" fontId="29" fillId="14" borderId="160" xfId="0" applyFont="1" applyFill="1" applyBorder="1" applyAlignment="1">
      <alignment vertical="center" wrapText="1"/>
    </xf>
    <xf numFmtId="1" fontId="5" fillId="14" borderId="119" xfId="0" applyNumberFormat="1" applyFont="1" applyFill="1" applyBorder="1" applyAlignment="1">
      <alignment horizontal="center" vertical="center" wrapText="1"/>
    </xf>
    <xf numFmtId="0" fontId="29" fillId="14" borderId="154" xfId="0" applyFont="1" applyFill="1" applyBorder="1" applyAlignment="1">
      <alignment horizontal="left" vertical="center"/>
    </xf>
    <xf numFmtId="44" fontId="5" fillId="14" borderId="130" xfId="0" applyNumberFormat="1" applyFont="1" applyFill="1" applyBorder="1" applyAlignment="1">
      <alignment horizontal="center" vertical="center" wrapText="1"/>
    </xf>
    <xf numFmtId="44" fontId="5" fillId="14" borderId="161" xfId="0" applyNumberFormat="1" applyFont="1" applyFill="1" applyBorder="1" applyAlignment="1">
      <alignment vertical="center" wrapText="1"/>
    </xf>
    <xf numFmtId="44" fontId="5" fillId="14" borderId="219" xfId="0" applyNumberFormat="1" applyFont="1" applyFill="1" applyBorder="1" applyAlignment="1">
      <alignment vertical="center"/>
    </xf>
    <xf numFmtId="44" fontId="5" fillId="14" borderId="220" xfId="0" applyNumberFormat="1" applyFont="1" applyFill="1" applyBorder="1" applyAlignment="1">
      <alignment vertical="center"/>
    </xf>
    <xf numFmtId="49" fontId="73" fillId="2" borderId="136" xfId="0" applyNumberFormat="1" applyFont="1" applyFill="1" applyBorder="1" applyAlignment="1">
      <alignment horizontal="left"/>
    </xf>
    <xf numFmtId="49" fontId="73" fillId="2" borderId="138" xfId="0" applyNumberFormat="1" applyFont="1" applyFill="1" applyBorder="1" applyAlignment="1">
      <alignment horizontal="left"/>
    </xf>
    <xf numFmtId="0" fontId="73" fillId="3" borderId="138" xfId="0" applyFont="1" applyFill="1" applyBorder="1" applyAlignment="1">
      <alignment horizontal="center"/>
    </xf>
    <xf numFmtId="0" fontId="73" fillId="2" borderId="137" xfId="0" applyFont="1" applyFill="1" applyBorder="1" applyAlignment="1">
      <alignment horizontal="center"/>
    </xf>
    <xf numFmtId="0" fontId="29" fillId="15" borderId="9" xfId="0" applyFont="1" applyFill="1" applyBorder="1" applyAlignment="1">
      <alignment horizontal="left" vertical="center" wrapText="1"/>
    </xf>
    <xf numFmtId="0" fontId="29" fillId="15" borderId="83" xfId="0" applyFont="1" applyFill="1" applyBorder="1" applyAlignment="1">
      <alignment horizontal="left" vertical="center" wrapText="1"/>
    </xf>
    <xf numFmtId="0" fontId="29" fillId="15" borderId="59" xfId="0" applyFont="1" applyFill="1" applyBorder="1" applyAlignment="1">
      <alignment horizontal="left" vertical="center" wrapText="1"/>
    </xf>
    <xf numFmtId="0" fontId="30" fillId="0" borderId="118" xfId="0" applyFont="1" applyBorder="1" applyAlignment="1">
      <alignment horizontal="center" vertical="center"/>
    </xf>
    <xf numFmtId="0" fontId="30" fillId="0" borderId="120" xfId="0" applyFont="1" applyBorder="1" applyAlignment="1">
      <alignment horizontal="center" vertical="center"/>
    </xf>
    <xf numFmtId="4" fontId="51" fillId="14" borderId="145" xfId="0" applyNumberFormat="1" applyFont="1" applyFill="1" applyBorder="1" applyAlignment="1">
      <alignment horizontal="center" vertical="center"/>
    </xf>
    <xf numFmtId="0" fontId="50" fillId="14" borderId="31" xfId="0" applyFont="1" applyFill="1" applyBorder="1"/>
    <xf numFmtId="0" fontId="50" fillId="14" borderId="32" xfId="0" applyFont="1" applyFill="1" applyBorder="1"/>
    <xf numFmtId="0" fontId="50" fillId="14" borderId="139" xfId="0" applyFont="1" applyFill="1" applyBorder="1"/>
    <xf numFmtId="0" fontId="30" fillId="0" borderId="119" xfId="0" applyFont="1" applyBorder="1" applyAlignment="1">
      <alignment horizontal="center" vertical="center"/>
    </xf>
    <xf numFmtId="0" fontId="81" fillId="0" borderId="9" xfId="0" applyFont="1" applyBorder="1" applyAlignment="1">
      <alignment horizontal="left" vertical="top"/>
    </xf>
    <xf numFmtId="0" fontId="72" fillId="0" borderId="59" xfId="0" applyFont="1" applyBorder="1" applyAlignment="1">
      <alignment vertical="top"/>
    </xf>
    <xf numFmtId="0" fontId="29" fillId="0" borderId="9" xfId="0" applyFont="1" applyBorder="1" applyAlignment="1">
      <alignment horizontal="left" vertical="top" wrapText="1"/>
    </xf>
    <xf numFmtId="0" fontId="5" fillId="0" borderId="59" xfId="0" applyFont="1" applyBorder="1" applyAlignment="1">
      <alignment horizontal="left" vertical="top" wrapText="1"/>
    </xf>
    <xf numFmtId="0" fontId="29" fillId="15" borderId="30" xfId="0" applyFont="1" applyFill="1" applyBorder="1" applyAlignment="1">
      <alignment horizontal="left" vertical="center" wrapText="1"/>
    </xf>
    <xf numFmtId="0" fontId="29" fillId="15" borderId="32" xfId="0" applyFont="1" applyFill="1" applyBorder="1" applyAlignment="1">
      <alignment horizontal="left" vertical="center" wrapText="1"/>
    </xf>
    <xf numFmtId="0" fontId="29" fillId="15" borderId="156" xfId="0" applyFont="1" applyFill="1" applyBorder="1" applyAlignment="1">
      <alignment horizontal="left" vertical="center" wrapText="1"/>
    </xf>
    <xf numFmtId="0" fontId="5" fillId="15" borderId="9" xfId="0" applyFont="1" applyFill="1" applyBorder="1" applyAlignment="1">
      <alignment horizontal="left" vertical="center"/>
    </xf>
    <xf numFmtId="0" fontId="5" fillId="15" borderId="83" xfId="0" applyFont="1" applyFill="1" applyBorder="1" applyAlignment="1">
      <alignment horizontal="left" vertical="center"/>
    </xf>
    <xf numFmtId="0" fontId="5" fillId="15" borderId="59" xfId="0" applyFont="1" applyFill="1" applyBorder="1" applyAlignment="1">
      <alignment horizontal="left" vertical="center"/>
    </xf>
    <xf numFmtId="0" fontId="5" fillId="15" borderId="9" xfId="0" applyFont="1" applyFill="1" applyBorder="1" applyAlignment="1">
      <alignment horizontal="left" vertical="center" wrapText="1"/>
    </xf>
    <xf numFmtId="0" fontId="5" fillId="15" borderId="83" xfId="0" applyFont="1" applyFill="1" applyBorder="1" applyAlignment="1">
      <alignment horizontal="left" vertical="center" wrapText="1"/>
    </xf>
    <xf numFmtId="0" fontId="5" fillId="15" borderId="59" xfId="0" applyFont="1" applyFill="1" applyBorder="1" applyAlignment="1">
      <alignment horizontal="left" vertical="center" wrapText="1"/>
    </xf>
    <xf numFmtId="1" fontId="28" fillId="2" borderId="123" xfId="0" applyNumberFormat="1" applyFont="1" applyFill="1" applyBorder="1" applyAlignment="1">
      <alignment horizontal="left" vertical="center"/>
    </xf>
    <xf numFmtId="1" fontId="10" fillId="2" borderId="125" xfId="0" applyNumberFormat="1" applyFont="1" applyFill="1" applyBorder="1" applyAlignment="1">
      <alignment horizontal="left" vertical="center"/>
    </xf>
    <xf numFmtId="1" fontId="28" fillId="2" borderId="123" xfId="0" applyNumberFormat="1" applyFont="1" applyFill="1" applyBorder="1" applyAlignment="1">
      <alignment horizontal="left" vertical="center" wrapText="1"/>
    </xf>
    <xf numFmtId="1" fontId="10" fillId="2" borderId="125" xfId="0" applyNumberFormat="1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8" xfId="0" applyFont="1" applyBorder="1"/>
    <xf numFmtId="0" fontId="5" fillId="2" borderId="9" xfId="0" applyFont="1" applyFill="1" applyBorder="1" applyAlignment="1">
      <alignment horizontal="center" vertical="center"/>
    </xf>
    <xf numFmtId="0" fontId="6" fillId="0" borderId="6" xfId="0" applyFont="1" applyBorder="1"/>
    <xf numFmtId="0" fontId="6" fillId="0" borderId="10" xfId="0" applyFont="1" applyBorder="1"/>
    <xf numFmtId="0" fontId="5" fillId="2" borderId="19" xfId="0" applyFont="1" applyFill="1" applyBorder="1" applyAlignment="1">
      <alignment horizontal="center" vertical="center"/>
    </xf>
    <xf numFmtId="0" fontId="6" fillId="0" borderId="20" xfId="0" applyFont="1" applyBorder="1"/>
    <xf numFmtId="0" fontId="6" fillId="0" borderId="21" xfId="0" applyFont="1" applyBorder="1"/>
    <xf numFmtId="0" fontId="5" fillId="2" borderId="30" xfId="0" applyFont="1" applyFill="1" applyBorder="1" applyAlignment="1">
      <alignment horizontal="center"/>
    </xf>
    <xf numFmtId="0" fontId="6" fillId="0" borderId="31" xfId="0" applyFont="1" applyBorder="1"/>
    <xf numFmtId="0" fontId="6" fillId="0" borderId="32" xfId="0" applyFont="1" applyBorder="1"/>
    <xf numFmtId="0" fontId="4" fillId="2" borderId="104" xfId="0" applyFont="1" applyFill="1" applyBorder="1" applyAlignment="1">
      <alignment horizontal="center"/>
    </xf>
    <xf numFmtId="0" fontId="6" fillId="0" borderId="105" xfId="0" applyFont="1" applyBorder="1"/>
    <xf numFmtId="0" fontId="6" fillId="0" borderId="106" xfId="0" applyFont="1" applyBorder="1"/>
    <xf numFmtId="168" fontId="14" fillId="0" borderId="118" xfId="0" applyNumberFormat="1" applyFont="1" applyBorder="1" applyAlignment="1">
      <alignment horizontal="center" vertical="center"/>
    </xf>
    <xf numFmtId="0" fontId="6" fillId="0" borderId="120" xfId="0" applyFont="1" applyBorder="1"/>
    <xf numFmtId="0" fontId="8" fillId="2" borderId="27" xfId="0" applyFont="1" applyFill="1" applyBorder="1" applyAlignment="1">
      <alignment horizontal="center"/>
    </xf>
    <xf numFmtId="0" fontId="6" fillId="0" borderId="28" xfId="0" applyFont="1" applyBorder="1"/>
    <xf numFmtId="0" fontId="6" fillId="0" borderId="29" xfId="0" applyFont="1" applyBorder="1"/>
    <xf numFmtId="0" fontId="11" fillId="2" borderId="9" xfId="0" applyFont="1" applyFill="1" applyBorder="1" applyAlignment="1">
      <alignment horizontal="center"/>
    </xf>
    <xf numFmtId="0" fontId="6" fillId="0" borderId="39" xfId="0" applyFont="1" applyBorder="1"/>
    <xf numFmtId="0" fontId="77" fillId="2" borderId="66" xfId="0" applyFont="1" applyFill="1" applyBorder="1" applyAlignment="1">
      <alignment horizontal="center"/>
    </xf>
    <xf numFmtId="0" fontId="78" fillId="0" borderId="67" xfId="0" applyFont="1" applyBorder="1"/>
    <xf numFmtId="0" fontId="8" fillId="2" borderId="70" xfId="0" applyFont="1" applyFill="1" applyBorder="1" applyAlignment="1">
      <alignment horizontal="center"/>
    </xf>
    <xf numFmtId="0" fontId="6" fillId="0" borderId="71" xfId="0" applyFont="1" applyBorder="1"/>
    <xf numFmtId="0" fontId="6" fillId="0" borderId="72" xfId="0" applyFont="1" applyBorder="1"/>
    <xf numFmtId="0" fontId="10" fillId="2" borderId="73" xfId="0" applyFont="1" applyFill="1" applyBorder="1" applyAlignment="1">
      <alignment horizontal="center"/>
    </xf>
    <xf numFmtId="0" fontId="6" fillId="0" borderId="74" xfId="0" applyFont="1" applyBorder="1"/>
    <xf numFmtId="0" fontId="6" fillId="0" borderId="75" xfId="0" applyFont="1" applyBorder="1"/>
    <xf numFmtId="0" fontId="4" fillId="2" borderId="90" xfId="0" applyFont="1" applyFill="1" applyBorder="1" applyAlignment="1">
      <alignment horizontal="center"/>
    </xf>
    <xf numFmtId="0" fontId="6" fillId="0" borderId="91" xfId="0" applyFont="1" applyBorder="1"/>
    <xf numFmtId="0" fontId="4" fillId="2" borderId="97" xfId="0" applyFont="1" applyFill="1" applyBorder="1" applyAlignment="1">
      <alignment horizontal="center"/>
    </xf>
    <xf numFmtId="0" fontId="6" fillId="0" borderId="98" xfId="0" applyFont="1" applyBorder="1"/>
    <xf numFmtId="0" fontId="6" fillId="0" borderId="99" xfId="0" applyFont="1" applyBorder="1"/>
    <xf numFmtId="49" fontId="28" fillId="2" borderId="123" xfId="0" applyNumberFormat="1" applyFont="1" applyFill="1" applyBorder="1" applyAlignment="1">
      <alignment horizontal="left" vertical="center"/>
    </xf>
    <xf numFmtId="49" fontId="10" fillId="2" borderId="125" xfId="0" applyNumberFormat="1" applyFont="1" applyFill="1" applyBorder="1" applyAlignment="1">
      <alignment horizontal="left" vertical="center"/>
    </xf>
    <xf numFmtId="1" fontId="28" fillId="2" borderId="125" xfId="0" applyNumberFormat="1" applyFont="1" applyFill="1" applyBorder="1" applyAlignment="1">
      <alignment horizontal="left" vertical="center"/>
    </xf>
    <xf numFmtId="0" fontId="43" fillId="0" borderId="160" xfId="1" applyFont="1" applyBorder="1" applyAlignment="1">
      <alignment horizontal="center" vertical="center" wrapText="1"/>
    </xf>
    <xf numFmtId="0" fontId="43" fillId="0" borderId="161" xfId="1" applyFont="1" applyBorder="1" applyAlignment="1">
      <alignment horizontal="center" vertical="center" wrapText="1"/>
    </xf>
    <xf numFmtId="0" fontId="43" fillId="0" borderId="162" xfId="1" applyFont="1" applyBorder="1" applyAlignment="1">
      <alignment horizontal="center" vertical="center" wrapText="1"/>
    </xf>
    <xf numFmtId="0" fontId="50" fillId="0" borderId="94" xfId="1" applyFont="1" applyAlignment="1">
      <alignment horizontal="justify" vertical="center" wrapText="1"/>
    </xf>
    <xf numFmtId="0" fontId="50" fillId="0" borderId="94" xfId="2" applyFont="1" applyAlignment="1">
      <alignment horizontal="justify" vertical="center" wrapText="1"/>
    </xf>
    <xf numFmtId="0" fontId="33" fillId="0" borderId="94" xfId="2" applyAlignment="1">
      <alignment horizontal="justify" vertical="center" wrapText="1"/>
    </xf>
    <xf numFmtId="0" fontId="58" fillId="11" borderId="94" xfId="1" applyFont="1" applyFill="1" applyAlignment="1">
      <alignment horizontal="center" vertical="center" wrapText="1"/>
    </xf>
    <xf numFmtId="0" fontId="43" fillId="0" borderId="163" xfId="1" applyFont="1" applyBorder="1" applyAlignment="1">
      <alignment horizontal="center" vertical="center" wrapText="1"/>
    </xf>
    <xf numFmtId="0" fontId="33" fillId="0" borderId="179" xfId="2" applyBorder="1" applyAlignment="1">
      <alignment horizontal="center" vertical="center" wrapText="1"/>
    </xf>
    <xf numFmtId="0" fontId="43" fillId="0" borderId="163" xfId="1" applyFont="1" applyBorder="1" applyAlignment="1">
      <alignment vertical="center" wrapText="1"/>
    </xf>
    <xf numFmtId="0" fontId="43" fillId="0" borderId="179" xfId="2" applyFont="1" applyBorder="1" applyAlignment="1">
      <alignment vertical="center" wrapText="1"/>
    </xf>
    <xf numFmtId="0" fontId="43" fillId="0" borderId="161" xfId="2" applyFont="1" applyBorder="1" applyAlignment="1">
      <alignment horizontal="center" vertical="center" wrapText="1"/>
    </xf>
    <xf numFmtId="0" fontId="43" fillId="0" borderId="162" xfId="2" applyFont="1" applyBorder="1" applyAlignment="1">
      <alignment horizontal="center" vertical="center" wrapText="1"/>
    </xf>
    <xf numFmtId="0" fontId="43" fillId="0" borderId="161" xfId="0" applyFont="1" applyBorder="1" applyAlignment="1">
      <alignment horizontal="center" vertical="center" wrapText="1"/>
    </xf>
    <xf numFmtId="0" fontId="43" fillId="0" borderId="162" xfId="0" applyFont="1" applyBorder="1" applyAlignment="1">
      <alignment horizontal="center" vertical="center" wrapText="1"/>
    </xf>
    <xf numFmtId="0" fontId="32" fillId="0" borderId="160" xfId="1" applyFont="1" applyBorder="1" applyAlignment="1">
      <alignment horizontal="center" vertical="center" wrapText="1"/>
    </xf>
    <xf numFmtId="0" fontId="34" fillId="0" borderId="161" xfId="2" applyFont="1" applyBorder="1" applyAlignment="1">
      <alignment horizontal="center" vertical="center" wrapText="1"/>
    </xf>
    <xf numFmtId="0" fontId="34" fillId="0" borderId="162" xfId="2" applyFont="1" applyBorder="1" applyAlignment="1">
      <alignment horizontal="center" vertical="center" wrapText="1"/>
    </xf>
    <xf numFmtId="0" fontId="36" fillId="9" borderId="160" xfId="1" applyFont="1" applyFill="1" applyBorder="1" applyAlignment="1">
      <alignment horizontal="center" vertical="center" wrapText="1"/>
    </xf>
    <xf numFmtId="0" fontId="36" fillId="9" borderId="161" xfId="1" applyFont="1" applyFill="1" applyBorder="1" applyAlignment="1">
      <alignment horizontal="center" vertical="center" wrapText="1"/>
    </xf>
    <xf numFmtId="0" fontId="36" fillId="9" borderId="162" xfId="1" applyFont="1" applyFill="1" applyBorder="1" applyAlignment="1">
      <alignment horizontal="center" vertical="center" wrapText="1"/>
    </xf>
    <xf numFmtId="0" fontId="37" fillId="0" borderId="163" xfId="1" applyFont="1" applyBorder="1" applyAlignment="1">
      <alignment horizontal="center" vertical="center" wrapText="1"/>
    </xf>
    <xf numFmtId="0" fontId="37" fillId="0" borderId="172" xfId="1" applyFont="1" applyBorder="1" applyAlignment="1">
      <alignment horizontal="center" vertical="center" wrapText="1"/>
    </xf>
    <xf numFmtId="0" fontId="33" fillId="0" borderId="179" xfId="2" applyBorder="1" applyAlignment="1">
      <alignment vertical="center" wrapText="1"/>
    </xf>
    <xf numFmtId="0" fontId="40" fillId="0" borderId="167" xfId="1" applyFont="1" applyBorder="1" applyAlignment="1">
      <alignment horizontal="center" vertical="center" wrapText="1"/>
    </xf>
    <xf numFmtId="0" fontId="40" fillId="0" borderId="168" xfId="1" applyFont="1" applyBorder="1" applyAlignment="1">
      <alignment horizontal="center" vertical="center" wrapText="1"/>
    </xf>
    <xf numFmtId="0" fontId="40" fillId="0" borderId="173" xfId="1" applyFont="1" applyBorder="1" applyAlignment="1">
      <alignment horizontal="center" vertical="center" wrapText="1"/>
    </xf>
    <xf numFmtId="0" fontId="40" fillId="0" borderId="174" xfId="1" applyFont="1" applyBorder="1" applyAlignment="1">
      <alignment horizontal="center" vertical="center" wrapText="1"/>
    </xf>
    <xf numFmtId="0" fontId="40" fillId="0" borderId="180" xfId="1" applyFont="1" applyBorder="1" applyAlignment="1">
      <alignment horizontal="center" vertical="center" wrapText="1"/>
    </xf>
    <xf numFmtId="0" fontId="40" fillId="0" borderId="181" xfId="1" applyFont="1" applyBorder="1" applyAlignment="1">
      <alignment horizontal="center" vertical="center" wrapText="1"/>
    </xf>
    <xf numFmtId="0" fontId="43" fillId="0" borderId="160" xfId="1" quotePrefix="1" applyFont="1" applyBorder="1" applyAlignment="1">
      <alignment horizontal="left" vertical="center"/>
    </xf>
    <xf numFmtId="0" fontId="43" fillId="0" borderId="161" xfId="1" applyFont="1" applyBorder="1" applyAlignment="1">
      <alignment horizontal="left" vertical="center"/>
    </xf>
    <xf numFmtId="0" fontId="33" fillId="0" borderId="162" xfId="3" applyBorder="1" applyAlignment="1">
      <alignment horizontal="left" vertical="center"/>
    </xf>
    <xf numFmtId="0" fontId="0" fillId="0" borderId="0" xfId="0" applyAlignment="1">
      <alignment horizontal="center"/>
    </xf>
    <xf numFmtId="0" fontId="18" fillId="0" borderId="131" xfId="0" applyFont="1" applyBorder="1" applyAlignment="1">
      <alignment horizontal="center" vertical="center"/>
    </xf>
    <xf numFmtId="0" fontId="6" fillId="0" borderId="132" xfId="0" applyFont="1" applyBorder="1"/>
    <xf numFmtId="0" fontId="6" fillId="0" borderId="133" xfId="0" applyFont="1" applyBorder="1"/>
    <xf numFmtId="0" fontId="6" fillId="0" borderId="134" xfId="0" applyFont="1" applyBorder="1"/>
    <xf numFmtId="0" fontId="0" fillId="0" borderId="0" xfId="0"/>
    <xf numFmtId="0" fontId="6" fillId="0" borderId="135" xfId="0" applyFont="1" applyBorder="1"/>
    <xf numFmtId="0" fontId="6" fillId="0" borderId="136" xfId="0" applyFont="1" applyBorder="1"/>
    <xf numFmtId="0" fontId="6" fillId="0" borderId="137" xfId="0" applyFont="1" applyBorder="1"/>
    <xf numFmtId="0" fontId="6" fillId="0" borderId="138" xfId="0" applyFont="1" applyBorder="1"/>
    <xf numFmtId="0" fontId="19" fillId="6" borderId="123" xfId="0" applyFont="1" applyFill="1" applyBorder="1" applyAlignment="1">
      <alignment horizontal="center" vertical="center" wrapText="1"/>
    </xf>
    <xf numFmtId="0" fontId="6" fillId="0" borderId="125" xfId="0" applyFont="1" applyBorder="1"/>
    <xf numFmtId="0" fontId="20" fillId="6" borderId="123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3"/>
    <cellStyle name="Normal 3 2" xfId="1"/>
    <cellStyle name="Normal 3 3" xfId="5"/>
    <cellStyle name="Normal 4" xfId="2"/>
    <cellStyle name="Vírgula 2" xfId="4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962025</xdr:colOff>
      <xdr:row>0</xdr:row>
      <xdr:rowOff>1743075</xdr:rowOff>
    </xdr:to>
    <xdr:pic>
      <xdr:nvPicPr>
        <xdr:cNvPr id="3" name="Imagem 2" descr="D:\Arquivos Pessoal\Documents\Prefeitura\Brasão.jpeg">
          <a:extLst>
            <a:ext uri="{FF2B5EF4-FFF2-40B4-BE49-F238E27FC236}">
              <a16:creationId xmlns:a16="http://schemas.microsoft.com/office/drawing/2014/main" id="{36ABB5E0-F0DD-4DAE-89A8-F4CAA5376B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905000" cy="1743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63502</xdr:colOff>
      <xdr:row>127</xdr:row>
      <xdr:rowOff>709085</xdr:rowOff>
    </xdr:from>
    <xdr:to>
      <xdr:col>2</xdr:col>
      <xdr:colOff>1445198</xdr:colOff>
      <xdr:row>133</xdr:row>
      <xdr:rowOff>74085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C6FED0AA-9214-48C7-9F70-3A5CD15BF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3085" y="26246668"/>
          <a:ext cx="1381696" cy="920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0</xdr:row>
      <xdr:rowOff>57150</xdr:rowOff>
    </xdr:from>
    <xdr:to>
      <xdr:col>8</xdr:col>
      <xdr:colOff>381000</xdr:colOff>
      <xdr:row>1</xdr:row>
      <xdr:rowOff>180975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57D68087-5FFC-441A-83C6-73B0EDF3D7EE}"/>
            </a:ext>
          </a:extLst>
        </xdr:cNvPr>
        <xdr:cNvSpPr txBox="1"/>
      </xdr:nvSpPr>
      <xdr:spPr>
        <a:xfrm>
          <a:off x="8943975" y="57150"/>
          <a:ext cx="2847975" cy="1114425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rgbClr val="0000FF"/>
              </a:solidFill>
            </a:rPr>
            <a:t>A PREFEITURA deverá imprimir em PDF esse documento do projeto e assinar digitalmente.</a:t>
          </a:r>
        </a:p>
      </xdr:txBody>
    </xdr:sp>
    <xdr:clientData/>
  </xdr:twoCellAnchor>
  <xdr:twoCellAnchor>
    <xdr:from>
      <xdr:col>6</xdr:col>
      <xdr:colOff>419100</xdr:colOff>
      <xdr:row>27</xdr:row>
      <xdr:rowOff>0</xdr:rowOff>
    </xdr:from>
    <xdr:to>
      <xdr:col>9</xdr:col>
      <xdr:colOff>1266825</xdr:colOff>
      <xdr:row>31</xdr:row>
      <xdr:rowOff>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E979CDB8-31E7-4484-B827-8A97388A3ACA}"/>
            </a:ext>
          </a:extLst>
        </xdr:cNvPr>
        <xdr:cNvSpPr txBox="1"/>
      </xdr:nvSpPr>
      <xdr:spPr>
        <a:xfrm>
          <a:off x="10058400" y="6791325"/>
          <a:ext cx="3505200" cy="952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chemeClr val="accent2">
                  <a:lumMod val="75000"/>
                </a:schemeClr>
              </a:solidFill>
            </a:rPr>
            <a:t>A Empresa deverá imprimir em PDF esse documento do projeto e assinar digitalmente.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</xdr:row>
          <xdr:rowOff>57150</xdr:rowOff>
        </xdr:from>
        <xdr:to>
          <xdr:col>9</xdr:col>
          <xdr:colOff>3390900</xdr:colOff>
          <xdr:row>25</xdr:row>
          <xdr:rowOff>76200</xdr:rowOff>
        </xdr:to>
        <xdr:pic>
          <xdr:nvPicPr>
            <xdr:cNvPr id="4" name="Imagem 3">
              <a:extLst>
                <a:ext uri="{FF2B5EF4-FFF2-40B4-BE49-F238E27FC236}">
                  <a16:creationId xmlns:a16="http://schemas.microsoft.com/office/drawing/2014/main" id="{63EDE9F8-87E7-471D-9732-C97CC189714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J$84:$AL$92" spid="_x0000_s626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020175" y="1295400"/>
              <a:ext cx="6667500" cy="51625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 fPrintsWithSheet="0"/>
      </xdr:twoCellAnchor>
    </mc:Choice>
    <mc:Fallback/>
  </mc:AlternateContent>
  <xdr:twoCellAnchor editAs="oneCell">
    <xdr:from>
      <xdr:col>2</xdr:col>
      <xdr:colOff>316705</xdr:colOff>
      <xdr:row>1</xdr:row>
      <xdr:rowOff>161925</xdr:rowOff>
    </xdr:from>
    <xdr:to>
      <xdr:col>4</xdr:col>
      <xdr:colOff>650081</xdr:colOff>
      <xdr:row>25</xdr:row>
      <xdr:rowOff>123825</xdr:rowOff>
    </xdr:to>
    <xdr:sp macro="" textlink="">
      <xdr:nvSpPr>
        <xdr:cNvPr id="5" name="Forma Livre: Forma 4">
          <a:extLst>
            <a:ext uri="{FF2B5EF4-FFF2-40B4-BE49-F238E27FC236}">
              <a16:creationId xmlns:a16="http://schemas.microsoft.com/office/drawing/2014/main" id="{E53EAD9C-D9B2-48B0-B06F-C6F9EBAA7C5D}"/>
            </a:ext>
          </a:extLst>
        </xdr:cNvPr>
        <xdr:cNvSpPr/>
      </xdr:nvSpPr>
      <xdr:spPr bwMode="auto">
        <a:xfrm>
          <a:off x="5257799" y="1150144"/>
          <a:ext cx="3262313" cy="5379244"/>
        </a:xfrm>
        <a:custGeom>
          <a:avLst/>
          <a:gdLst>
            <a:gd name="connsiteX0" fmla="*/ 0 w 1924050"/>
            <a:gd name="connsiteY0" fmla="*/ 5267325 h 5267325"/>
            <a:gd name="connsiteX1" fmla="*/ 1924050 w 1924050"/>
            <a:gd name="connsiteY1" fmla="*/ 5267325 h 5267325"/>
            <a:gd name="connsiteX2" fmla="*/ 1924050 w 1924050"/>
            <a:gd name="connsiteY2" fmla="*/ 0 h 5267325"/>
            <a:gd name="connsiteX3" fmla="*/ 1181100 w 1924050"/>
            <a:gd name="connsiteY3" fmla="*/ 0 h 5267325"/>
            <a:gd name="connsiteX4" fmla="*/ 1181100 w 1924050"/>
            <a:gd name="connsiteY4" fmla="*/ 0 h 5267325"/>
            <a:gd name="connsiteX0" fmla="*/ 0 w 1924050"/>
            <a:gd name="connsiteY0" fmla="*/ 5267325 h 5267325"/>
            <a:gd name="connsiteX1" fmla="*/ 1924050 w 1924050"/>
            <a:gd name="connsiteY1" fmla="*/ 5267325 h 5267325"/>
            <a:gd name="connsiteX2" fmla="*/ 1924050 w 1924050"/>
            <a:gd name="connsiteY2" fmla="*/ 0 h 5267325"/>
            <a:gd name="connsiteX3" fmla="*/ 1181100 w 1924050"/>
            <a:gd name="connsiteY3" fmla="*/ 0 h 5267325"/>
            <a:gd name="connsiteX4" fmla="*/ 1422360 w 1924050"/>
            <a:gd name="connsiteY4" fmla="*/ 18712 h 5267325"/>
            <a:gd name="connsiteX0" fmla="*/ 0 w 1924050"/>
            <a:gd name="connsiteY0" fmla="*/ 5267325 h 5267325"/>
            <a:gd name="connsiteX1" fmla="*/ 1924050 w 1924050"/>
            <a:gd name="connsiteY1" fmla="*/ 5267325 h 5267325"/>
            <a:gd name="connsiteX2" fmla="*/ 1924050 w 1924050"/>
            <a:gd name="connsiteY2" fmla="*/ 0 h 5267325"/>
            <a:gd name="connsiteX3" fmla="*/ 1181100 w 1924050"/>
            <a:gd name="connsiteY3" fmla="*/ 0 h 5267325"/>
            <a:gd name="connsiteX4" fmla="*/ 1343951 w 1924050"/>
            <a:gd name="connsiteY4" fmla="*/ 318098 h 5267325"/>
            <a:gd name="connsiteX0" fmla="*/ 0 w 1924050"/>
            <a:gd name="connsiteY0" fmla="*/ 5267325 h 5267325"/>
            <a:gd name="connsiteX1" fmla="*/ 1924050 w 1924050"/>
            <a:gd name="connsiteY1" fmla="*/ 5267325 h 5267325"/>
            <a:gd name="connsiteX2" fmla="*/ 1924050 w 1924050"/>
            <a:gd name="connsiteY2" fmla="*/ 0 h 5267325"/>
            <a:gd name="connsiteX3" fmla="*/ 1687746 w 1924050"/>
            <a:gd name="connsiteY3" fmla="*/ 0 h 5267325"/>
            <a:gd name="connsiteX4" fmla="*/ 1343951 w 1924050"/>
            <a:gd name="connsiteY4" fmla="*/ 318098 h 5267325"/>
            <a:gd name="connsiteX0" fmla="*/ 0 w 1924050"/>
            <a:gd name="connsiteY0" fmla="*/ 5267325 h 5267325"/>
            <a:gd name="connsiteX1" fmla="*/ 1924050 w 1924050"/>
            <a:gd name="connsiteY1" fmla="*/ 5267325 h 5267325"/>
            <a:gd name="connsiteX2" fmla="*/ 1924050 w 1924050"/>
            <a:gd name="connsiteY2" fmla="*/ 0 h 5267325"/>
            <a:gd name="connsiteX3" fmla="*/ 1687746 w 1924050"/>
            <a:gd name="connsiteY3" fmla="*/ 0 h 5267325"/>
            <a:gd name="connsiteX4" fmla="*/ 1392203 w 1924050"/>
            <a:gd name="connsiteY4" fmla="*/ 0 h 52673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924050" h="5267325">
              <a:moveTo>
                <a:pt x="0" y="5267325"/>
              </a:moveTo>
              <a:lnTo>
                <a:pt x="1924050" y="5267325"/>
              </a:lnTo>
              <a:lnTo>
                <a:pt x="1924050" y="0"/>
              </a:lnTo>
              <a:lnTo>
                <a:pt x="1687746" y="0"/>
              </a:lnTo>
              <a:lnTo>
                <a:pt x="1392203" y="0"/>
              </a:lnTo>
            </a:path>
          </a:pathLst>
        </a:custGeom>
        <a:ln w="38100">
          <a:headEnd type="oval" w="med" len="med"/>
          <a:tailEnd type="triangle" w="med" len="med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  <xdr:txBody>
        <a:bodyPr vertOverflow="clip" wrap="square" lIns="18288" tIns="0" rIns="0" bIns="0" rtlCol="0" anchor="ctr" upright="1"/>
        <a:lstStyle/>
        <a:p>
          <a:endParaRPr lang="pt-BR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28575</xdr:rowOff>
    </xdr:from>
    <xdr:to>
      <xdr:col>13</xdr:col>
      <xdr:colOff>495300</xdr:colOff>
      <xdr:row>22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47E9178-946D-4965-A2FC-CB0B1BD5B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0" y="28575"/>
          <a:ext cx="3619500" cy="3619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388736\servidor$\Documents%20and%20Settings\cc72\Meus%20documentos\Downloads\Para&#237;so%20do%20Norte\Para&#237;so%20do%20Norte%20(v2.0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03_terra_boa_sam58_cartilha_anexoIII%20-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  <sheetName val="Composição TCPO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MEDIÇÃO COMPLETA"/>
      <sheetName val="CRONOGRAMA"/>
      <sheetName val="Relatório"/>
      <sheetName val="Parecer Gerado"/>
      <sheetName val="PARECERES"/>
      <sheetName val="HISTÓRICO DE PARECERES"/>
      <sheetName val=" "/>
      <sheetName val="PLANILHA_MEDIÇÃO_COMPLETA"/>
      <sheetName val="Parecer_Gerado"/>
      <sheetName val="HISTÓRICO_DE_PARECERES"/>
      <sheetName val="_"/>
      <sheetName val="PLANILHA_MEDIÇÃO_COMPLETA1"/>
      <sheetName val="Parecer_Gerado1"/>
      <sheetName val="HISTÓRICO_DE_PARECERES1"/>
      <sheetName val="_1"/>
      <sheetName val="FOLHA FECHAMENTO"/>
      <sheetName val="Auxiliar FxF"/>
      <sheetName val="cotações"/>
      <sheetName val="insumos"/>
      <sheetName val="serviços"/>
      <sheetName val="Teor"/>
      <sheetName val="compo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  <row r="465">
          <cell r="F465" t="str">
            <v xml:space="preserve">                                                                                                                                                                                 2° MEDIÇÃO</v>
          </cell>
        </row>
        <row r="466">
          <cell r="F466" t="str">
            <v xml:space="preserve">                                                                                                                                                                                 3° MEDIÇÃO</v>
          </cell>
        </row>
        <row r="467">
          <cell r="F467" t="str">
            <v xml:space="preserve">                                                                                                                                                                                 4° MEDIÇÃO</v>
          </cell>
        </row>
        <row r="468">
          <cell r="F468" t="str">
            <v xml:space="preserve">                                                                                                                                                                                 5° MEDIÇÃO</v>
          </cell>
        </row>
        <row r="469">
          <cell r="F469" t="str">
            <v xml:space="preserve">                                                                                                                                                                                 6° MEDIÇÃO</v>
          </cell>
        </row>
        <row r="470">
          <cell r="F470" t="str">
            <v xml:space="preserve">                                                                                                                                                                                 7° MEDIÇÃO</v>
          </cell>
        </row>
        <row r="471">
          <cell r="F471" t="str">
            <v xml:space="preserve">                                                                                                                                                                                 8° MEDIÇÃO</v>
          </cell>
        </row>
        <row r="472">
          <cell r="F472" t="str">
            <v xml:space="preserve">                                                                                                                                                                                 9° MEDIÇÃO</v>
          </cell>
        </row>
        <row r="473">
          <cell r="F473" t="str">
            <v xml:space="preserve">                                                                                                                                                                               10° MEDIÇÃO</v>
          </cell>
        </row>
        <row r="474">
          <cell r="F474" t="str">
            <v xml:space="preserve">                                                                                                                                                                               11° MEDIÇÃO</v>
          </cell>
        </row>
        <row r="475">
          <cell r="F475" t="str">
            <v xml:space="preserve">                                                                                                                                                                               12° MEDIÇÃO</v>
          </cell>
        </row>
        <row r="476">
          <cell r="F476" t="str">
            <v xml:space="preserve">                                                                                                                                                                               13° MEDIÇÃO</v>
          </cell>
        </row>
        <row r="477">
          <cell r="F477" t="str">
            <v xml:space="preserve">                                                                                                                                                                              14° MEDIÇÃO</v>
          </cell>
        </row>
        <row r="478">
          <cell r="F478" t="str">
            <v xml:space="preserve">                                                                                                                                                                               15° MEDIÇÃO</v>
          </cell>
        </row>
        <row r="479">
          <cell r="F479" t="str">
            <v xml:space="preserve">                                                                                                                                                                               16° MEDIÇÃO</v>
          </cell>
        </row>
        <row r="480">
          <cell r="F480" t="str">
            <v xml:space="preserve">                                                                                                                                                                               17° MEDIÇÃO</v>
          </cell>
        </row>
        <row r="481">
          <cell r="F481" t="str">
            <v xml:space="preserve">                                                                                                                                                                               18° MEDIÇÃO</v>
          </cell>
        </row>
        <row r="482">
          <cell r="F482" t="str">
            <v xml:space="preserve">                                                                                                                                                                               19° MEDIÇÃO</v>
          </cell>
        </row>
        <row r="483">
          <cell r="F483" t="str">
            <v xml:space="preserve">                                                                                                                                                                               20° MEDIÇÃO</v>
          </cell>
        </row>
        <row r="484">
          <cell r="F484" t="str">
            <v xml:space="preserve">                                                                                                                                                                               21° MEDIÇÃO</v>
          </cell>
        </row>
        <row r="485">
          <cell r="F485" t="str">
            <v xml:space="preserve">                                                                                                                                                                               22° MEDIÇÃO</v>
          </cell>
        </row>
        <row r="486">
          <cell r="F486" t="str">
            <v xml:space="preserve">                                                                                                                                                                               23° MEDIÇÃO</v>
          </cell>
        </row>
        <row r="487">
          <cell r="F487" t="str">
            <v xml:space="preserve">                                                                                                                                                                               24° MEDIÇÃO</v>
          </cell>
        </row>
        <row r="488">
          <cell r="F488" t="str">
            <v xml:space="preserve">                                                                                                                                                                        TODAS AS MEDIÇÕES</v>
          </cell>
        </row>
        <row r="489">
          <cell r="F489" t="str">
            <v xml:space="preserve">                                                                                                                                                                                     TOTAL</v>
          </cell>
        </row>
      </sheetData>
      <sheetData sheetId="7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</sheetData>
      <sheetData sheetId="8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</sheetData>
      <sheetData sheetId="9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</sheetData>
      <sheetData sheetId="10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</sheetData>
      <sheetData sheetId="11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</sheetData>
      <sheetData sheetId="12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ixas_ultima_medição"/>
      <sheetName val="Grandes_Itens_Empresa"/>
      <sheetName val="Cronograma_Empresa"/>
      <sheetName val="Anexo_7_Iluminação_Empresa"/>
      <sheetName val="Descrições_ETAPAS_Empresa"/>
      <sheetName val="Grandes_Itens"/>
      <sheetName val="Descrições_ETAPAS_EDITAL"/>
      <sheetName val="BDI_Edificação"/>
      <sheetName val="Cronograma_Edital"/>
      <sheetName val="Dados_Obra"/>
      <sheetName val="Anexo_V_(Enc_Sociais)"/>
      <sheetName val="Instruções"/>
      <sheetName val="Informativo"/>
      <sheetName val="Cartilha_GLOBAL"/>
      <sheetName val="Parte_Principal"/>
      <sheetName val="Parte_2"/>
      <sheetName val="Parte_3"/>
      <sheetName val="Parte_4"/>
      <sheetName val="Parte_5"/>
      <sheetName val="CSV_Cartilha_GLOBAL"/>
      <sheetName val="COMPOSIÇÕES COMPLEMENTARES "/>
      <sheetName val="SERVIÇOS"/>
      <sheetName val="INSUMOS"/>
      <sheetName val="BASE042025"/>
      <sheetName val="PINI_Dez_2024"/>
      <sheetName val="PREFEITUR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4">
          <cell r="B24" t="str">
            <v>JOSÉ PAULO DE ARAÚJO JUNIOR</v>
          </cell>
          <cell r="L24">
            <v>45971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A855"/>
  <sheetViews>
    <sheetView showGridLines="0" tabSelected="1" zoomScale="90" zoomScaleNormal="90" workbookViewId="0">
      <selection activeCell="C90" sqref="C90"/>
    </sheetView>
  </sheetViews>
  <sheetFormatPr defaultColWidth="12.5703125" defaultRowHeight="12.75" outlineLevelCol="1" x14ac:dyDescent="0.2"/>
  <cols>
    <col min="1" max="1" width="16" customWidth="1"/>
    <col min="2" max="2" width="16.42578125" bestFit="1" customWidth="1"/>
    <col min="3" max="3" width="84.140625" customWidth="1"/>
    <col min="4" max="4" width="7.5703125" customWidth="1"/>
    <col min="5" max="5" width="10" style="524" customWidth="1"/>
    <col min="6" max="6" width="10" customWidth="1"/>
    <col min="7" max="7" width="9.85546875" customWidth="1"/>
    <col min="8" max="8" width="16.7109375" customWidth="1"/>
    <col min="9" max="9" width="17.140625" customWidth="1"/>
    <col min="10" max="12" width="13.28515625" customWidth="1" outlineLevel="1"/>
    <col min="13" max="27" width="13.28515625" customWidth="1"/>
  </cols>
  <sheetData>
    <row r="1" spans="1:27" ht="141" customHeight="1" thickBot="1" x14ac:dyDescent="0.35">
      <c r="A1" s="539"/>
      <c r="B1" s="540"/>
      <c r="C1" s="539" t="s">
        <v>144</v>
      </c>
      <c r="D1" s="545"/>
      <c r="E1" s="545"/>
      <c r="F1" s="545"/>
      <c r="G1" s="545"/>
      <c r="H1" s="545"/>
      <c r="I1" s="540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</row>
    <row r="2" spans="1:27" x14ac:dyDescent="0.2">
      <c r="A2" s="192" t="s">
        <v>3</v>
      </c>
      <c r="B2" s="202" t="s">
        <v>167</v>
      </c>
      <c r="C2" s="492"/>
      <c r="D2" s="193"/>
      <c r="E2" s="504"/>
      <c r="F2" s="193"/>
      <c r="G2" s="193"/>
      <c r="H2" s="194"/>
      <c r="I2" s="195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7" x14ac:dyDescent="0.2">
      <c r="A3" s="191" t="s">
        <v>10</v>
      </c>
      <c r="B3" s="196" t="s">
        <v>430</v>
      </c>
      <c r="C3" s="163"/>
      <c r="D3" s="199" t="s">
        <v>169</v>
      </c>
      <c r="E3" s="505">
        <v>0.247</v>
      </c>
      <c r="F3" s="164"/>
      <c r="G3" s="182"/>
      <c r="H3" s="165"/>
      <c r="I3" s="166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4" spans="1:27" x14ac:dyDescent="0.2">
      <c r="A4" s="196" t="s">
        <v>155</v>
      </c>
      <c r="B4" s="196" t="s">
        <v>431</v>
      </c>
      <c r="C4" s="190"/>
      <c r="D4" s="200" t="s">
        <v>173</v>
      </c>
      <c r="E4" s="505">
        <v>0.19239999999999999</v>
      </c>
      <c r="F4" s="189"/>
      <c r="G4" s="189"/>
      <c r="H4" s="196"/>
      <c r="I4" s="201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</row>
    <row r="5" spans="1:27" ht="27" customHeight="1" thickBot="1" x14ac:dyDescent="0.25">
      <c r="A5" s="548" t="s">
        <v>432</v>
      </c>
      <c r="B5" s="549"/>
      <c r="C5" s="183"/>
      <c r="D5" s="198"/>
      <c r="E5" s="506"/>
      <c r="F5" s="167"/>
      <c r="G5" s="167"/>
      <c r="H5" s="168"/>
      <c r="I5" s="169">
        <v>46093</v>
      </c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</row>
    <row r="6" spans="1:27" x14ac:dyDescent="0.2">
      <c r="A6" s="418" t="s">
        <v>145</v>
      </c>
      <c r="B6" s="419" t="s">
        <v>146</v>
      </c>
      <c r="C6" s="420" t="s">
        <v>147</v>
      </c>
      <c r="D6" s="421" t="s">
        <v>148</v>
      </c>
      <c r="E6" s="541" t="s">
        <v>149</v>
      </c>
      <c r="F6" s="542"/>
      <c r="G6" s="543"/>
      <c r="H6" s="542"/>
      <c r="I6" s="544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ht="23.25" thickBot="1" x14ac:dyDescent="0.25">
      <c r="A7" s="422"/>
      <c r="B7" s="423"/>
      <c r="C7" s="424"/>
      <c r="D7" s="425"/>
      <c r="E7" s="507" t="s">
        <v>150</v>
      </c>
      <c r="F7" s="426" t="s">
        <v>151</v>
      </c>
      <c r="G7" s="427" t="s">
        <v>152</v>
      </c>
      <c r="H7" s="427" t="s">
        <v>168</v>
      </c>
      <c r="I7" s="428" t="s">
        <v>153</v>
      </c>
      <c r="J7" s="170"/>
      <c r="K7" s="49"/>
      <c r="L7" s="171">
        <v>0.84997999999999996</v>
      </c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ht="13.5" thickBot="1" x14ac:dyDescent="0.25">
      <c r="A8" s="422"/>
      <c r="B8" s="476"/>
      <c r="C8" s="481" t="s">
        <v>429</v>
      </c>
      <c r="D8" s="477"/>
      <c r="E8" s="508"/>
      <c r="F8" s="478"/>
      <c r="G8" s="479"/>
      <c r="H8" s="480"/>
      <c r="I8" s="482">
        <f>SUM(I10:I125)</f>
        <v>343508.71863917989</v>
      </c>
      <c r="J8" s="170"/>
      <c r="K8" s="49"/>
      <c r="L8" s="171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ht="13.5" thickBot="1" x14ac:dyDescent="0.25">
      <c r="A9" s="483"/>
      <c r="B9" s="484"/>
      <c r="C9" s="485"/>
      <c r="D9" s="486"/>
      <c r="E9" s="509"/>
      <c r="F9" s="487"/>
      <c r="G9" s="488"/>
      <c r="H9" s="489"/>
      <c r="I9" s="490"/>
      <c r="J9" s="170"/>
      <c r="K9" s="49"/>
      <c r="L9" s="171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ht="13.5" thickBot="1" x14ac:dyDescent="0.25">
      <c r="A10" s="429">
        <v>1</v>
      </c>
      <c r="B10" s="430"/>
      <c r="C10" s="431" t="s">
        <v>262</v>
      </c>
      <c r="D10" s="432"/>
      <c r="E10" s="508"/>
      <c r="F10" s="433"/>
      <c r="G10" s="434"/>
      <c r="H10" s="435"/>
      <c r="I10" s="465">
        <f>(H11+H17+H34)</f>
        <v>171553.92215059997</v>
      </c>
      <c r="J10" s="170"/>
      <c r="K10" s="49"/>
      <c r="L10" s="171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ht="13.5" thickBot="1" x14ac:dyDescent="0.25">
      <c r="A11" s="436" t="s">
        <v>261</v>
      </c>
      <c r="B11" s="437"/>
      <c r="C11" s="438" t="s">
        <v>30</v>
      </c>
      <c r="D11" s="439"/>
      <c r="E11" s="510"/>
      <c r="F11" s="440"/>
      <c r="G11" s="440"/>
      <c r="H11" s="470">
        <f>SUM(H12:H16)</f>
        <v>11218.666821199999</v>
      </c>
      <c r="I11" s="466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ht="22.5" x14ac:dyDescent="0.2">
      <c r="A12" s="177">
        <v>103689</v>
      </c>
      <c r="B12" s="185" t="s">
        <v>94</v>
      </c>
      <c r="C12" s="186" t="s">
        <v>174</v>
      </c>
      <c r="D12" s="185" t="s">
        <v>155</v>
      </c>
      <c r="E12" s="511">
        <v>3.6</v>
      </c>
      <c r="F12" s="176">
        <v>476.51</v>
      </c>
      <c r="G12" s="176">
        <f>(F12*(1+$E$3))</f>
        <v>594.20796999999993</v>
      </c>
      <c r="H12" s="176">
        <f>(E12*G12)</f>
        <v>2139.1486919999998</v>
      </c>
      <c r="I12" s="467"/>
      <c r="J12" s="173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x14ac:dyDescent="0.2">
      <c r="A13" s="174">
        <v>104789</v>
      </c>
      <c r="B13" s="172" t="s">
        <v>94</v>
      </c>
      <c r="C13" s="175" t="s">
        <v>259</v>
      </c>
      <c r="D13" s="172" t="s">
        <v>158</v>
      </c>
      <c r="E13" s="511">
        <v>0.17</v>
      </c>
      <c r="F13" s="176">
        <v>292.76</v>
      </c>
      <c r="G13" s="176">
        <f>(F13*(1+$E$3))</f>
        <v>365.07171999999997</v>
      </c>
      <c r="H13" s="176">
        <f>(E13*G13)</f>
        <v>62.062192400000001</v>
      </c>
      <c r="I13" s="467"/>
      <c r="J13" s="173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22.5" x14ac:dyDescent="0.2">
      <c r="A14" s="174">
        <v>99059</v>
      </c>
      <c r="B14" s="172" t="s">
        <v>94</v>
      </c>
      <c r="C14" s="175" t="s">
        <v>154</v>
      </c>
      <c r="D14" s="172" t="s">
        <v>93</v>
      </c>
      <c r="E14" s="511">
        <v>36.72</v>
      </c>
      <c r="F14" s="176">
        <v>80.97</v>
      </c>
      <c r="G14" s="176">
        <f>(F14*(1+$E$3))</f>
        <v>100.96958999999998</v>
      </c>
      <c r="H14" s="176">
        <f>(E14*G14)</f>
        <v>3707.6033447999994</v>
      </c>
      <c r="I14" s="467"/>
      <c r="J14" s="173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22.5" x14ac:dyDescent="0.2">
      <c r="A15" s="184" t="s">
        <v>170</v>
      </c>
      <c r="B15" s="185" t="s">
        <v>171</v>
      </c>
      <c r="C15" s="186" t="s">
        <v>172</v>
      </c>
      <c r="D15" s="172" t="s">
        <v>156</v>
      </c>
      <c r="E15" s="511">
        <v>3</v>
      </c>
      <c r="F15" s="176">
        <v>742.18</v>
      </c>
      <c r="G15" s="176">
        <f>(F15*(1+$E$4))</f>
        <v>884.97543199999984</v>
      </c>
      <c r="H15" s="176">
        <f t="shared" ref="H15" si="0">(E15*G15)</f>
        <v>2654.9262959999996</v>
      </c>
      <c r="I15" s="467"/>
      <c r="J15" s="173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23.25" thickBot="1" x14ac:dyDescent="0.25">
      <c r="A16" s="184" t="s">
        <v>419</v>
      </c>
      <c r="B16" s="185" t="s">
        <v>94</v>
      </c>
      <c r="C16" s="186" t="s">
        <v>418</v>
      </c>
      <c r="D16" s="172" t="s">
        <v>158</v>
      </c>
      <c r="E16" s="511">
        <v>3</v>
      </c>
      <c r="F16" s="176">
        <v>742.18</v>
      </c>
      <c r="G16" s="176">
        <f>(F16*(1+$E$4))</f>
        <v>884.97543199999984</v>
      </c>
      <c r="H16" s="176">
        <f t="shared" ref="H16" si="1">(E16*G16)</f>
        <v>2654.9262959999996</v>
      </c>
      <c r="I16" s="467"/>
      <c r="J16" s="173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3.5" thickBot="1" x14ac:dyDescent="0.25">
      <c r="A17" s="436" t="s">
        <v>260</v>
      </c>
      <c r="B17" s="437"/>
      <c r="C17" s="468" t="s">
        <v>299</v>
      </c>
      <c r="D17" s="469"/>
      <c r="E17" s="512"/>
      <c r="F17" s="469"/>
      <c r="G17" s="469"/>
      <c r="H17" s="470">
        <f>SUM(H19:H33)</f>
        <v>43842.840610299987</v>
      </c>
      <c r="I17" s="466"/>
      <c r="J17" s="173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x14ac:dyDescent="0.2">
      <c r="A18" s="441" t="s">
        <v>291</v>
      </c>
      <c r="B18" s="442"/>
      <c r="C18" s="550" t="s">
        <v>179</v>
      </c>
      <c r="D18" s="551"/>
      <c r="E18" s="551"/>
      <c r="F18" s="551"/>
      <c r="G18" s="551"/>
      <c r="H18" s="552"/>
      <c r="I18" s="467"/>
      <c r="J18" s="173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22.5" x14ac:dyDescent="0.2">
      <c r="A19" s="177">
        <v>100896</v>
      </c>
      <c r="B19" s="172" t="s">
        <v>94</v>
      </c>
      <c r="C19" s="186" t="s">
        <v>263</v>
      </c>
      <c r="D19" s="185" t="s">
        <v>93</v>
      </c>
      <c r="E19" s="511">
        <v>139</v>
      </c>
      <c r="F19" s="176">
        <v>62.34</v>
      </c>
      <c r="G19" s="176">
        <f>(F19*(1+$E$3))</f>
        <v>77.737979999999993</v>
      </c>
      <c r="H19" s="176">
        <f>(E19*G19)</f>
        <v>10805.57922</v>
      </c>
      <c r="I19" s="467"/>
      <c r="J19" s="173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x14ac:dyDescent="0.2">
      <c r="A20" s="177">
        <v>95577</v>
      </c>
      <c r="B20" s="172" t="s">
        <v>94</v>
      </c>
      <c r="C20" s="186" t="s">
        <v>268</v>
      </c>
      <c r="D20" s="185" t="s">
        <v>159</v>
      </c>
      <c r="E20" s="511">
        <v>272.70999999999998</v>
      </c>
      <c r="F20" s="176">
        <v>10.48</v>
      </c>
      <c r="G20" s="176">
        <f>(F20*(1+$E$3))</f>
        <v>13.06856</v>
      </c>
      <c r="H20" s="176">
        <f>(E20*G20)</f>
        <v>3563.9269975999996</v>
      </c>
      <c r="I20" s="467"/>
      <c r="J20" s="173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22.5" x14ac:dyDescent="0.2">
      <c r="A21" s="177">
        <v>95592</v>
      </c>
      <c r="B21" s="172" t="s">
        <v>94</v>
      </c>
      <c r="C21" s="186" t="s">
        <v>269</v>
      </c>
      <c r="D21" s="185" t="s">
        <v>159</v>
      </c>
      <c r="E21" s="511">
        <v>44.84</v>
      </c>
      <c r="F21" s="176">
        <v>18.41</v>
      </c>
      <c r="G21" s="176">
        <f>(F21*(1+$E$3))</f>
        <v>22.957269999999998</v>
      </c>
      <c r="H21" s="176">
        <f>(E21*G21)</f>
        <v>1029.4039868</v>
      </c>
      <c r="I21" s="467"/>
      <c r="J21" s="173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x14ac:dyDescent="0.2">
      <c r="A22" s="443" t="s">
        <v>300</v>
      </c>
      <c r="B22" s="442"/>
      <c r="C22" s="536" t="s">
        <v>178</v>
      </c>
      <c r="D22" s="537"/>
      <c r="E22" s="537"/>
      <c r="F22" s="537"/>
      <c r="G22" s="537"/>
      <c r="H22" s="538"/>
      <c r="I22" s="467"/>
      <c r="J22" s="173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x14ac:dyDescent="0.2">
      <c r="A23" s="177">
        <v>93358</v>
      </c>
      <c r="B23" s="172" t="s">
        <v>94</v>
      </c>
      <c r="C23" s="186" t="s">
        <v>175</v>
      </c>
      <c r="D23" s="172" t="s">
        <v>158</v>
      </c>
      <c r="E23" s="511">
        <v>3.58</v>
      </c>
      <c r="F23" s="176">
        <v>124.25</v>
      </c>
      <c r="G23" s="176">
        <f>(F23*(1+$E$3))</f>
        <v>154.93974999999998</v>
      </c>
      <c r="H23" s="176">
        <f>(E23*G23)</f>
        <v>554.68430499999988</v>
      </c>
      <c r="I23" s="467"/>
      <c r="J23" s="173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22.5" x14ac:dyDescent="0.2">
      <c r="A24" s="177">
        <v>104928</v>
      </c>
      <c r="B24" s="172" t="s">
        <v>94</v>
      </c>
      <c r="C24" s="186" t="s">
        <v>295</v>
      </c>
      <c r="D24" s="172" t="s">
        <v>155</v>
      </c>
      <c r="E24" s="511">
        <v>27.3</v>
      </c>
      <c r="F24" s="176">
        <v>173.19</v>
      </c>
      <c r="G24" s="176">
        <f>(F24*(1+$E$3))</f>
        <v>215.96792999999997</v>
      </c>
      <c r="H24" s="176">
        <f>(E24*G24)</f>
        <v>5895.9244889999991</v>
      </c>
      <c r="I24" s="467"/>
      <c r="J24" s="173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22.5" x14ac:dyDescent="0.2">
      <c r="A25" s="177">
        <v>104918</v>
      </c>
      <c r="B25" s="172" t="s">
        <v>94</v>
      </c>
      <c r="C25" s="186" t="s">
        <v>497</v>
      </c>
      <c r="D25" s="185" t="s">
        <v>159</v>
      </c>
      <c r="E25" s="511">
        <v>221.42</v>
      </c>
      <c r="F25" s="176">
        <v>15.37</v>
      </c>
      <c r="G25" s="176">
        <f>(F25*(1+$E$3))</f>
        <v>19.166389999999996</v>
      </c>
      <c r="H25" s="176">
        <f>(E25*G25)</f>
        <v>4243.8220737999991</v>
      </c>
      <c r="I25" s="467"/>
      <c r="J25" s="173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22.5" x14ac:dyDescent="0.2">
      <c r="A26" s="177">
        <v>94965</v>
      </c>
      <c r="B26" s="172" t="s">
        <v>94</v>
      </c>
      <c r="C26" s="186" t="s">
        <v>176</v>
      </c>
      <c r="D26" s="172" t="s">
        <v>158</v>
      </c>
      <c r="E26" s="511">
        <v>3.58</v>
      </c>
      <c r="F26" s="176">
        <v>545.29</v>
      </c>
      <c r="G26" s="176">
        <f>(F26*(1+$E$3))</f>
        <v>679.97662999999989</v>
      </c>
      <c r="H26" s="176">
        <f>(E26*G26)</f>
        <v>2434.3163353999998</v>
      </c>
      <c r="I26" s="467"/>
      <c r="J26" s="173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x14ac:dyDescent="0.2">
      <c r="A27" s="443" t="s">
        <v>301</v>
      </c>
      <c r="B27" s="442"/>
      <c r="C27" s="536" t="s">
        <v>505</v>
      </c>
      <c r="D27" s="537"/>
      <c r="E27" s="537"/>
      <c r="F27" s="537"/>
      <c r="G27" s="537"/>
      <c r="H27" s="538"/>
      <c r="I27" s="467"/>
      <c r="J27" s="173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x14ac:dyDescent="0.2">
      <c r="A28" s="177">
        <v>93358</v>
      </c>
      <c r="B28" s="172" t="s">
        <v>94</v>
      </c>
      <c r="C28" s="186" t="s">
        <v>175</v>
      </c>
      <c r="D28" s="172" t="s">
        <v>158</v>
      </c>
      <c r="E28" s="511">
        <v>3.16</v>
      </c>
      <c r="F28" s="176">
        <v>124.25</v>
      </c>
      <c r="G28" s="176">
        <f t="shared" ref="G28:G33" si="2">(F28*(1+$E$3))</f>
        <v>154.93974999999998</v>
      </c>
      <c r="H28" s="176">
        <f>(E28*G28)</f>
        <v>489.60960999999992</v>
      </c>
      <c r="I28" s="467"/>
      <c r="J28" s="173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22.5" x14ac:dyDescent="0.2">
      <c r="A29" s="177">
        <v>96536</v>
      </c>
      <c r="B29" s="172" t="s">
        <v>94</v>
      </c>
      <c r="C29" s="186" t="s">
        <v>305</v>
      </c>
      <c r="D29" s="172" t="s">
        <v>155</v>
      </c>
      <c r="E29" s="511">
        <v>37.64</v>
      </c>
      <c r="F29" s="176">
        <v>82.18</v>
      </c>
      <c r="G29" s="176">
        <f t="shared" si="2"/>
        <v>102.47846</v>
      </c>
      <c r="H29" s="176">
        <f>(E29*G29)</f>
        <v>3857.2892344000002</v>
      </c>
      <c r="I29" s="467"/>
      <c r="J29" s="173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22.5" x14ac:dyDescent="0.2">
      <c r="A30" s="177">
        <v>104917</v>
      </c>
      <c r="B30" s="172" t="s">
        <v>94</v>
      </c>
      <c r="C30" s="186" t="s">
        <v>296</v>
      </c>
      <c r="D30" s="185" t="s">
        <v>159</v>
      </c>
      <c r="E30" s="511">
        <v>77.510000000000005</v>
      </c>
      <c r="F30" s="176">
        <v>17.23</v>
      </c>
      <c r="G30" s="176">
        <f t="shared" si="2"/>
        <v>21.485809999999997</v>
      </c>
      <c r="H30" s="176">
        <f>(E30*G30)</f>
        <v>1665.3651330999999</v>
      </c>
      <c r="I30" s="467"/>
      <c r="J30" s="173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22.5" x14ac:dyDescent="0.2">
      <c r="A31" s="177">
        <v>104919</v>
      </c>
      <c r="B31" s="172" t="s">
        <v>94</v>
      </c>
      <c r="C31" s="186" t="s">
        <v>177</v>
      </c>
      <c r="D31" s="185" t="s">
        <v>159</v>
      </c>
      <c r="E31" s="511">
        <v>261.77</v>
      </c>
      <c r="F31" s="176">
        <v>13.42</v>
      </c>
      <c r="G31" s="176">
        <f t="shared" si="2"/>
        <v>16.734739999999999</v>
      </c>
      <c r="H31" s="176">
        <f>(E31*G31)</f>
        <v>4380.6528897999997</v>
      </c>
      <c r="I31" s="467"/>
      <c r="J31" s="173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22.5" x14ac:dyDescent="0.2">
      <c r="A32" s="177">
        <v>94965</v>
      </c>
      <c r="B32" s="172" t="s">
        <v>94</v>
      </c>
      <c r="C32" s="186" t="s">
        <v>176</v>
      </c>
      <c r="D32" s="172" t="s">
        <v>158</v>
      </c>
      <c r="E32" s="511">
        <v>3.58</v>
      </c>
      <c r="F32" s="176">
        <v>545.29</v>
      </c>
      <c r="G32" s="176">
        <f t="shared" si="2"/>
        <v>679.97662999999989</v>
      </c>
      <c r="H32" s="176">
        <f>(E32*G32)</f>
        <v>2434.3163353999998</v>
      </c>
      <c r="I32" s="467"/>
      <c r="J32" s="173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3.5" thickBot="1" x14ac:dyDescent="0.25">
      <c r="A33" s="177">
        <v>98557</v>
      </c>
      <c r="B33" s="178" t="s">
        <v>94</v>
      </c>
      <c r="C33" s="175" t="s">
        <v>190</v>
      </c>
      <c r="D33" s="172" t="s">
        <v>155</v>
      </c>
      <c r="E33" s="511">
        <v>50.14</v>
      </c>
      <c r="F33" s="176">
        <v>49.62</v>
      </c>
      <c r="G33" s="176">
        <f t="shared" si="2"/>
        <v>61.876139999999992</v>
      </c>
      <c r="H33" s="176">
        <f>ROUND(E33*F33,2)</f>
        <v>2487.9499999999998</v>
      </c>
      <c r="I33" s="467"/>
      <c r="J33" s="173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3.5" thickBot="1" x14ac:dyDescent="0.25">
      <c r="A34" s="444" t="s">
        <v>271</v>
      </c>
      <c r="B34" s="437"/>
      <c r="C34" s="438" t="s">
        <v>181</v>
      </c>
      <c r="D34" s="469"/>
      <c r="E34" s="512"/>
      <c r="F34" s="469"/>
      <c r="G34" s="469"/>
      <c r="H34" s="470">
        <f>SUM(H36:H40,H42:H46,H48:H52,H54:H56,H58)</f>
        <v>116492.41471909999</v>
      </c>
      <c r="I34" s="466"/>
      <c r="J34" s="173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x14ac:dyDescent="0.2">
      <c r="A35" s="443" t="s">
        <v>422</v>
      </c>
      <c r="B35" s="442"/>
      <c r="C35" s="536" t="s">
        <v>506</v>
      </c>
      <c r="D35" s="537"/>
      <c r="E35" s="537"/>
      <c r="F35" s="537"/>
      <c r="G35" s="537"/>
      <c r="H35" s="538"/>
      <c r="I35" s="467"/>
      <c r="J35" s="173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22.5" x14ac:dyDescent="0.2">
      <c r="A36" s="177">
        <v>92269</v>
      </c>
      <c r="B36" s="172" t="s">
        <v>94</v>
      </c>
      <c r="C36" s="186" t="s">
        <v>160</v>
      </c>
      <c r="D36" s="172" t="s">
        <v>155</v>
      </c>
      <c r="E36" s="511">
        <v>57.34</v>
      </c>
      <c r="F36" s="176">
        <v>130.09</v>
      </c>
      <c r="G36" s="176">
        <f>(F36*(1+$E$3))</f>
        <v>162.22223</v>
      </c>
      <c r="H36" s="176">
        <f>(E36*G36)</f>
        <v>9301.8226682000004</v>
      </c>
      <c r="I36" s="467"/>
      <c r="J36" s="173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22.5" x14ac:dyDescent="0.2">
      <c r="A37" s="177">
        <v>92760</v>
      </c>
      <c r="B37" s="172" t="s">
        <v>94</v>
      </c>
      <c r="C37" s="186" t="s">
        <v>498</v>
      </c>
      <c r="D37" s="185" t="s">
        <v>159</v>
      </c>
      <c r="E37" s="511">
        <v>116.31</v>
      </c>
      <c r="F37" s="176">
        <v>14</v>
      </c>
      <c r="G37" s="176">
        <f>(F37*(1+$E$3))</f>
        <v>17.457999999999998</v>
      </c>
      <c r="H37" s="176">
        <f>(E37*G37)</f>
        <v>2030.5399799999998</v>
      </c>
      <c r="I37" s="467"/>
      <c r="J37" s="173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22.5" x14ac:dyDescent="0.2">
      <c r="A38" s="177">
        <v>92762</v>
      </c>
      <c r="B38" s="172" t="s">
        <v>94</v>
      </c>
      <c r="C38" s="186" t="s">
        <v>331</v>
      </c>
      <c r="D38" s="185" t="s">
        <v>159</v>
      </c>
      <c r="E38" s="511">
        <v>116.73</v>
      </c>
      <c r="F38" s="176">
        <v>10.97</v>
      </c>
      <c r="G38" s="176">
        <f>(F38*(1+$E$3))</f>
        <v>13.679589999999999</v>
      </c>
      <c r="H38" s="176">
        <f>(E38*G38)</f>
        <v>1596.8185406999999</v>
      </c>
      <c r="I38" s="467"/>
      <c r="J38" s="173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22.5" x14ac:dyDescent="0.2">
      <c r="A39" s="177">
        <v>92763</v>
      </c>
      <c r="B39" s="172" t="s">
        <v>94</v>
      </c>
      <c r="C39" s="186" t="s">
        <v>332</v>
      </c>
      <c r="D39" s="185" t="s">
        <v>159</v>
      </c>
      <c r="E39" s="511">
        <v>364.32</v>
      </c>
      <c r="F39" s="176">
        <v>9.06</v>
      </c>
      <c r="G39" s="176">
        <f>(F39*(1+$E$3))</f>
        <v>11.29782</v>
      </c>
      <c r="H39" s="176">
        <f>(E39*G39)</f>
        <v>4116.0217824000001</v>
      </c>
      <c r="I39" s="467"/>
      <c r="J39" s="173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22.5" x14ac:dyDescent="0.2">
      <c r="A40" s="177">
        <v>94966</v>
      </c>
      <c r="B40" s="172" t="s">
        <v>94</v>
      </c>
      <c r="C40" s="186" t="s">
        <v>183</v>
      </c>
      <c r="D40" s="172" t="s">
        <v>158</v>
      </c>
      <c r="E40" s="511">
        <v>3.88</v>
      </c>
      <c r="F40" s="176">
        <v>560.28</v>
      </c>
      <c r="G40" s="176">
        <f>(F40*(1+$E$3))</f>
        <v>698.66915999999992</v>
      </c>
      <c r="H40" s="176">
        <f>(E40*G40)</f>
        <v>2710.8363407999996</v>
      </c>
      <c r="I40" s="467"/>
      <c r="J40" s="173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x14ac:dyDescent="0.2">
      <c r="A41" s="443" t="s">
        <v>423</v>
      </c>
      <c r="B41" s="442"/>
      <c r="C41" s="536" t="s">
        <v>507</v>
      </c>
      <c r="D41" s="537"/>
      <c r="E41" s="537"/>
      <c r="F41" s="537"/>
      <c r="G41" s="537"/>
      <c r="H41" s="538"/>
      <c r="I41" s="467"/>
      <c r="J41" s="173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22.5" x14ac:dyDescent="0.2">
      <c r="A42" s="177">
        <v>92760</v>
      </c>
      <c r="B42" s="172" t="s">
        <v>94</v>
      </c>
      <c r="C42" s="186" t="s">
        <v>498</v>
      </c>
      <c r="D42" s="185" t="s">
        <v>159</v>
      </c>
      <c r="E42" s="511">
        <v>132.41999999999999</v>
      </c>
      <c r="F42" s="176">
        <v>14</v>
      </c>
      <c r="G42" s="176">
        <f>(F42*(1+$E$3))</f>
        <v>17.457999999999998</v>
      </c>
      <c r="H42" s="176">
        <f>(E42*G42)</f>
        <v>2311.7883599999996</v>
      </c>
      <c r="I42" s="467"/>
      <c r="J42" s="173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22.5" x14ac:dyDescent="0.2">
      <c r="A43" s="177">
        <v>92762</v>
      </c>
      <c r="B43" s="172" t="s">
        <v>94</v>
      </c>
      <c r="C43" s="186" t="s">
        <v>331</v>
      </c>
      <c r="D43" s="185" t="s">
        <v>159</v>
      </c>
      <c r="E43" s="511">
        <v>300.82</v>
      </c>
      <c r="F43" s="176">
        <v>10.97</v>
      </c>
      <c r="G43" s="176">
        <f>(F43*(1+$E$3))</f>
        <v>13.679589999999999</v>
      </c>
      <c r="H43" s="176">
        <f>(E43*G43)</f>
        <v>4115.0942637999997</v>
      </c>
      <c r="I43" s="467"/>
      <c r="J43" s="173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22.5" x14ac:dyDescent="0.2">
      <c r="A44" s="177">
        <v>92761</v>
      </c>
      <c r="B44" s="172" t="s">
        <v>94</v>
      </c>
      <c r="C44" s="186" t="s">
        <v>499</v>
      </c>
      <c r="D44" s="185" t="s">
        <v>159</v>
      </c>
      <c r="E44" s="511">
        <v>63.2</v>
      </c>
      <c r="F44" s="176">
        <v>12.6</v>
      </c>
      <c r="G44" s="176">
        <f>(F44*(1+$E$3))</f>
        <v>15.712199999999998</v>
      </c>
      <c r="H44" s="176">
        <f>(E44*G44)</f>
        <v>993.01103999999987</v>
      </c>
      <c r="I44" s="467"/>
      <c r="J44" s="173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22.5" x14ac:dyDescent="0.2">
      <c r="A45" s="407">
        <v>1525</v>
      </c>
      <c r="B45" s="179" t="s">
        <v>171</v>
      </c>
      <c r="C45" s="404" t="s">
        <v>501</v>
      </c>
      <c r="D45" s="179" t="s">
        <v>158</v>
      </c>
      <c r="E45" s="514">
        <v>5.61</v>
      </c>
      <c r="F45" s="180">
        <v>531.01</v>
      </c>
      <c r="G45" s="180">
        <f>(F45*(1+$E$3))</f>
        <v>662.16946999999993</v>
      </c>
      <c r="H45" s="180">
        <f>(E45*G45)</f>
        <v>3714.7707266999996</v>
      </c>
      <c r="I45" s="467"/>
      <c r="J45" s="173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22.5" x14ac:dyDescent="0.2">
      <c r="A46" s="407">
        <v>103673</v>
      </c>
      <c r="B46" s="179" t="s">
        <v>94</v>
      </c>
      <c r="C46" s="404" t="s">
        <v>502</v>
      </c>
      <c r="D46" s="179" t="s">
        <v>158</v>
      </c>
      <c r="E46" s="514">
        <v>5.61</v>
      </c>
      <c r="F46" s="180">
        <v>60.25</v>
      </c>
      <c r="G46" s="180">
        <f>(F46*(1+$E$3))</f>
        <v>75.131749999999997</v>
      </c>
      <c r="H46" s="180">
        <f>(E46*G46)</f>
        <v>421.48911750000002</v>
      </c>
      <c r="I46" s="467"/>
      <c r="J46" s="173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x14ac:dyDescent="0.2">
      <c r="A47" s="450" t="s">
        <v>424</v>
      </c>
      <c r="B47" s="442"/>
      <c r="C47" s="556" t="s">
        <v>363</v>
      </c>
      <c r="D47" s="557"/>
      <c r="E47" s="557"/>
      <c r="F47" s="557"/>
      <c r="G47" s="557"/>
      <c r="H47" s="558"/>
      <c r="I47" s="467"/>
      <c r="J47" s="173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22.5" x14ac:dyDescent="0.2">
      <c r="A48" s="177">
        <v>103760</v>
      </c>
      <c r="B48" s="172" t="s">
        <v>94</v>
      </c>
      <c r="C48" s="411" t="s">
        <v>364</v>
      </c>
      <c r="D48" s="412" t="s">
        <v>155</v>
      </c>
      <c r="E48" s="513">
        <v>41.7</v>
      </c>
      <c r="F48" s="413">
        <v>139.72</v>
      </c>
      <c r="G48" s="413">
        <f>(F48*(1+$E$3))</f>
        <v>174.23083999999997</v>
      </c>
      <c r="H48" s="413">
        <f>(E48*G48)</f>
        <v>7265.426027999999</v>
      </c>
      <c r="I48" s="467"/>
      <c r="J48" s="173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22.5" x14ac:dyDescent="0.2">
      <c r="A49" s="177">
        <v>92769</v>
      </c>
      <c r="B49" s="172" t="s">
        <v>94</v>
      </c>
      <c r="C49" s="186" t="s">
        <v>500</v>
      </c>
      <c r="D49" s="172" t="s">
        <v>159</v>
      </c>
      <c r="E49" s="511">
        <v>81.7</v>
      </c>
      <c r="F49" s="176">
        <v>13.21</v>
      </c>
      <c r="G49" s="176">
        <f>(F49*(1+$E$3))</f>
        <v>16.47287</v>
      </c>
      <c r="H49" s="176">
        <f>(E49*G49)</f>
        <v>1345.8334790000001</v>
      </c>
      <c r="I49" s="467"/>
      <c r="J49" s="173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22.5" x14ac:dyDescent="0.2">
      <c r="A50" s="177">
        <v>92770</v>
      </c>
      <c r="B50" s="172" t="s">
        <v>94</v>
      </c>
      <c r="C50" s="186" t="s">
        <v>376</v>
      </c>
      <c r="D50" s="172" t="s">
        <v>159</v>
      </c>
      <c r="E50" s="511">
        <v>307.8</v>
      </c>
      <c r="F50" s="176">
        <v>11.88</v>
      </c>
      <c r="G50" s="176">
        <f>(F50*(1+$E$3))</f>
        <v>14.814359999999999</v>
      </c>
      <c r="H50" s="176">
        <f>(E50*G50)</f>
        <v>4559.8600079999997</v>
      </c>
      <c r="I50" s="467"/>
      <c r="J50" s="173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22.5" x14ac:dyDescent="0.2">
      <c r="A51" s="407">
        <v>1525</v>
      </c>
      <c r="B51" s="179" t="s">
        <v>171</v>
      </c>
      <c r="C51" s="404" t="s">
        <v>501</v>
      </c>
      <c r="D51" s="179" t="s">
        <v>158</v>
      </c>
      <c r="E51" s="514">
        <v>5</v>
      </c>
      <c r="F51" s="180">
        <v>531.01</v>
      </c>
      <c r="G51" s="180">
        <f>(F51*(1+$E$3))</f>
        <v>662.16946999999993</v>
      </c>
      <c r="H51" s="180">
        <f>(E51*G51)</f>
        <v>3310.8473499999996</v>
      </c>
      <c r="I51" s="467"/>
      <c r="J51" s="173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22.5" x14ac:dyDescent="0.2">
      <c r="A52" s="407">
        <v>103673</v>
      </c>
      <c r="B52" s="179" t="s">
        <v>94</v>
      </c>
      <c r="C52" s="404" t="s">
        <v>502</v>
      </c>
      <c r="D52" s="179" t="s">
        <v>158</v>
      </c>
      <c r="E52" s="514">
        <v>5</v>
      </c>
      <c r="F52" s="180">
        <v>60.25</v>
      </c>
      <c r="G52" s="180">
        <f>(F52*(1+$E$3))</f>
        <v>75.131749999999997</v>
      </c>
      <c r="H52" s="180">
        <f>(E52*G52)</f>
        <v>375.65875</v>
      </c>
      <c r="I52" s="467"/>
      <c r="J52" s="173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x14ac:dyDescent="0.2">
      <c r="A53" s="454" t="s">
        <v>503</v>
      </c>
      <c r="B53" s="455"/>
      <c r="C53" s="553" t="s">
        <v>36</v>
      </c>
      <c r="D53" s="554"/>
      <c r="E53" s="554"/>
      <c r="F53" s="554"/>
      <c r="G53" s="554"/>
      <c r="H53" s="555"/>
      <c r="I53" s="467"/>
      <c r="J53" s="40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22.5" x14ac:dyDescent="0.2">
      <c r="A54" s="174">
        <v>103360</v>
      </c>
      <c r="B54" s="410" t="s">
        <v>94</v>
      </c>
      <c r="C54" s="411" t="s">
        <v>378</v>
      </c>
      <c r="D54" s="412" t="s">
        <v>155</v>
      </c>
      <c r="E54" s="513">
        <v>79.8</v>
      </c>
      <c r="F54" s="413">
        <v>98.01</v>
      </c>
      <c r="G54" s="413">
        <f>(F54*(1+$E$3))</f>
        <v>122.21847</v>
      </c>
      <c r="H54" s="413">
        <f>(E54*G54)</f>
        <v>9753.0339059999988</v>
      </c>
      <c r="I54" s="467"/>
      <c r="J54" s="173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  <row r="55" spans="1:27" ht="22.5" x14ac:dyDescent="0.2">
      <c r="A55" s="177">
        <v>87878</v>
      </c>
      <c r="B55" s="178" t="s">
        <v>94</v>
      </c>
      <c r="C55" s="175" t="s">
        <v>184</v>
      </c>
      <c r="D55" s="172" t="s">
        <v>155</v>
      </c>
      <c r="E55" s="511">
        <v>109.6</v>
      </c>
      <c r="F55" s="176">
        <v>6.42</v>
      </c>
      <c r="G55" s="176">
        <f>(F55*(1+$E$3))</f>
        <v>8.0057399999999994</v>
      </c>
      <c r="H55" s="176">
        <f>(E55*G55)</f>
        <v>877.42910399999994</v>
      </c>
      <c r="I55" s="467"/>
      <c r="J55" s="173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</row>
    <row r="56" spans="1:27" ht="33.75" x14ac:dyDescent="0.2">
      <c r="A56" s="407">
        <v>87775</v>
      </c>
      <c r="B56" s="408" t="s">
        <v>94</v>
      </c>
      <c r="C56" s="404" t="s">
        <v>185</v>
      </c>
      <c r="D56" s="179" t="s">
        <v>155</v>
      </c>
      <c r="E56" s="514">
        <v>109.6</v>
      </c>
      <c r="F56" s="180">
        <v>70.05</v>
      </c>
      <c r="G56" s="180">
        <f>(F56*(1+$E$3))</f>
        <v>87.352349999999987</v>
      </c>
      <c r="H56" s="180">
        <f>(E56*G56)</f>
        <v>9573.8175599999977</v>
      </c>
      <c r="I56" s="467"/>
      <c r="J56" s="173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</row>
    <row r="57" spans="1:27" x14ac:dyDescent="0.2">
      <c r="A57" s="454" t="s">
        <v>504</v>
      </c>
      <c r="B57" s="455"/>
      <c r="C57" s="553" t="s">
        <v>390</v>
      </c>
      <c r="D57" s="554"/>
      <c r="E57" s="554"/>
      <c r="F57" s="554"/>
      <c r="G57" s="554"/>
      <c r="H57" s="555"/>
      <c r="I57" s="467"/>
      <c r="J57" s="173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</row>
    <row r="58" spans="1:27" ht="34.5" thickBot="1" x14ac:dyDescent="0.25">
      <c r="A58" s="187">
        <v>99842</v>
      </c>
      <c r="B58" s="414" t="s">
        <v>94</v>
      </c>
      <c r="C58" s="188" t="s">
        <v>391</v>
      </c>
      <c r="D58" s="415" t="s">
        <v>93</v>
      </c>
      <c r="E58" s="515">
        <v>67.55</v>
      </c>
      <c r="F58" s="416">
        <v>571.24</v>
      </c>
      <c r="G58" s="416">
        <f>(F58*(1+$E$3))</f>
        <v>712.33627999999999</v>
      </c>
      <c r="H58" s="416">
        <f>(E58*G58)</f>
        <v>48118.315713999997</v>
      </c>
      <c r="I58" s="467"/>
      <c r="J58" s="173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</row>
    <row r="59" spans="1:27" ht="13.5" thickBot="1" x14ac:dyDescent="0.25">
      <c r="A59" s="445">
        <v>2</v>
      </c>
      <c r="B59" s="446"/>
      <c r="C59" s="527" t="s">
        <v>425</v>
      </c>
      <c r="D59" s="526"/>
      <c r="E59" s="510"/>
      <c r="F59" s="440"/>
      <c r="G59" s="447"/>
      <c r="H59" s="447"/>
      <c r="I59" s="528">
        <f>(H60+H70+H75+H79+H86+H98+H115+H117+H125)</f>
        <v>171954.79648857992</v>
      </c>
      <c r="J59" s="406"/>
      <c r="K59" s="49"/>
      <c r="L59" s="171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</row>
    <row r="60" spans="1:27" ht="13.5" thickBot="1" x14ac:dyDescent="0.25">
      <c r="A60" s="448" t="s">
        <v>157</v>
      </c>
      <c r="B60" s="449"/>
      <c r="C60" s="471" t="s">
        <v>394</v>
      </c>
      <c r="D60" s="472"/>
      <c r="E60" s="516"/>
      <c r="F60" s="472"/>
      <c r="G60" s="472"/>
      <c r="H60" s="475">
        <f>SUM(H61:H69)</f>
        <v>5278.227495879999</v>
      </c>
      <c r="I60" s="466"/>
      <c r="J60" s="173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</row>
    <row r="61" spans="1:27" x14ac:dyDescent="0.2">
      <c r="A61" s="177">
        <v>97622</v>
      </c>
      <c r="B61" s="178" t="s">
        <v>94</v>
      </c>
      <c r="C61" s="186" t="s">
        <v>393</v>
      </c>
      <c r="D61" s="172" t="s">
        <v>158</v>
      </c>
      <c r="E61" s="511">
        <v>3.59</v>
      </c>
      <c r="F61" s="176">
        <v>83.19</v>
      </c>
      <c r="G61" s="176">
        <f t="shared" ref="G61:G68" si="3">(F61*(1+$E$3))</f>
        <v>103.73792999999999</v>
      </c>
      <c r="H61" s="176">
        <f t="shared" ref="H61:H68" si="4">(E61*G61)</f>
        <v>372.41916869999994</v>
      </c>
      <c r="I61" s="467"/>
      <c r="J61" s="173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</row>
    <row r="62" spans="1:27" x14ac:dyDescent="0.2">
      <c r="A62" s="177">
        <v>97644</v>
      </c>
      <c r="B62" s="178" t="s">
        <v>94</v>
      </c>
      <c r="C62" s="186" t="s">
        <v>399</v>
      </c>
      <c r="D62" s="172" t="s">
        <v>155</v>
      </c>
      <c r="E62" s="511">
        <v>7.71</v>
      </c>
      <c r="F62" s="176">
        <v>14.01</v>
      </c>
      <c r="G62" s="176">
        <f t="shared" si="3"/>
        <v>17.470469999999999</v>
      </c>
      <c r="H62" s="176">
        <f t="shared" si="4"/>
        <v>134.6973237</v>
      </c>
      <c r="I62" s="467"/>
      <c r="J62" s="173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</row>
    <row r="63" spans="1:27" x14ac:dyDescent="0.2">
      <c r="A63" s="177">
        <v>97663</v>
      </c>
      <c r="B63" s="178" t="s">
        <v>94</v>
      </c>
      <c r="C63" s="186" t="s">
        <v>473</v>
      </c>
      <c r="D63" s="185" t="s">
        <v>186</v>
      </c>
      <c r="E63" s="511">
        <v>8</v>
      </c>
      <c r="F63" s="176">
        <v>18.59</v>
      </c>
      <c r="G63" s="176">
        <f t="shared" si="3"/>
        <v>23.181729999999998</v>
      </c>
      <c r="H63" s="176">
        <f t="shared" si="4"/>
        <v>185.45383999999999</v>
      </c>
      <c r="I63" s="467"/>
      <c r="J63" s="173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</row>
    <row r="64" spans="1:27" x14ac:dyDescent="0.2">
      <c r="A64" s="177">
        <v>97666</v>
      </c>
      <c r="B64" s="178" t="s">
        <v>94</v>
      </c>
      <c r="C64" s="186" t="s">
        <v>474</v>
      </c>
      <c r="D64" s="185" t="s">
        <v>186</v>
      </c>
      <c r="E64" s="511">
        <v>10</v>
      </c>
      <c r="F64" s="176">
        <v>13.55</v>
      </c>
      <c r="G64" s="176">
        <f t="shared" si="3"/>
        <v>16.896850000000001</v>
      </c>
      <c r="H64" s="176">
        <f t="shared" si="4"/>
        <v>168.96850000000001</v>
      </c>
      <c r="I64" s="467"/>
      <c r="J64" s="173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</row>
    <row r="65" spans="1:27" ht="22.5" x14ac:dyDescent="0.2">
      <c r="A65" s="177">
        <v>97662</v>
      </c>
      <c r="B65" s="178" t="s">
        <v>94</v>
      </c>
      <c r="C65" s="186" t="s">
        <v>475</v>
      </c>
      <c r="D65" s="185" t="s">
        <v>93</v>
      </c>
      <c r="E65" s="511">
        <v>10.85</v>
      </c>
      <c r="F65" s="176">
        <v>0.75</v>
      </c>
      <c r="G65" s="176">
        <f t="shared" si="3"/>
        <v>0.93524999999999991</v>
      </c>
      <c r="H65" s="176">
        <f t="shared" si="4"/>
        <v>10.1474625</v>
      </c>
      <c r="I65" s="467"/>
      <c r="J65" s="173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</row>
    <row r="66" spans="1:27" ht="22.5" x14ac:dyDescent="0.2">
      <c r="A66" s="177">
        <v>97634</v>
      </c>
      <c r="B66" s="178" t="s">
        <v>94</v>
      </c>
      <c r="C66" s="186" t="s">
        <v>471</v>
      </c>
      <c r="D66" s="172" t="s">
        <v>155</v>
      </c>
      <c r="E66" s="511">
        <v>167.7</v>
      </c>
      <c r="F66" s="176">
        <v>5.0199999999999996</v>
      </c>
      <c r="G66" s="176">
        <f t="shared" si="3"/>
        <v>6.2599399999999985</v>
      </c>
      <c r="H66" s="176">
        <f t="shared" si="4"/>
        <v>1049.7919379999996</v>
      </c>
      <c r="I66" s="467"/>
      <c r="J66" s="173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</row>
    <row r="67" spans="1:27" ht="22.5" x14ac:dyDescent="0.2">
      <c r="A67" s="177">
        <v>104791</v>
      </c>
      <c r="B67" s="178" t="s">
        <v>94</v>
      </c>
      <c r="C67" s="186" t="s">
        <v>472</v>
      </c>
      <c r="D67" s="172" t="s">
        <v>155</v>
      </c>
      <c r="E67" s="511">
        <v>167.7</v>
      </c>
      <c r="F67" s="176">
        <v>3.65</v>
      </c>
      <c r="G67" s="176">
        <f t="shared" si="3"/>
        <v>4.5515499999999998</v>
      </c>
      <c r="H67" s="176">
        <f t="shared" si="4"/>
        <v>763.2949349999999</v>
      </c>
      <c r="I67" s="467"/>
      <c r="J67" s="173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</row>
    <row r="68" spans="1:27" ht="22.5" x14ac:dyDescent="0.2">
      <c r="A68" s="177">
        <v>97640</v>
      </c>
      <c r="B68" s="178" t="s">
        <v>94</v>
      </c>
      <c r="C68" s="186" t="s">
        <v>476</v>
      </c>
      <c r="D68" s="172" t="s">
        <v>155</v>
      </c>
      <c r="E68" s="511">
        <v>113.31</v>
      </c>
      <c r="F68" s="176">
        <v>2.83</v>
      </c>
      <c r="G68" s="176">
        <f t="shared" si="3"/>
        <v>3.52901</v>
      </c>
      <c r="H68" s="176">
        <f t="shared" si="4"/>
        <v>399.87212310000001</v>
      </c>
      <c r="I68" s="467"/>
      <c r="J68" s="173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</row>
    <row r="69" spans="1:27" ht="23.25" thickBot="1" x14ac:dyDescent="0.25">
      <c r="A69" s="184" t="s">
        <v>419</v>
      </c>
      <c r="B69" s="185" t="s">
        <v>94</v>
      </c>
      <c r="C69" s="186" t="s">
        <v>418</v>
      </c>
      <c r="D69" s="172" t="s">
        <v>158</v>
      </c>
      <c r="E69" s="511">
        <v>17.14</v>
      </c>
      <c r="F69" s="176">
        <v>107.33</v>
      </c>
      <c r="G69" s="176">
        <f>(F69*(1+$E$4))</f>
        <v>127.98029199999999</v>
      </c>
      <c r="H69" s="176">
        <f t="shared" ref="H69" si="5">(E69*G69)</f>
        <v>2193.5822048800001</v>
      </c>
      <c r="I69" s="467"/>
      <c r="J69" s="173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</row>
    <row r="70" spans="1:27" ht="13.5" thickBot="1" x14ac:dyDescent="0.25">
      <c r="A70" s="436" t="s">
        <v>426</v>
      </c>
      <c r="B70" s="437"/>
      <c r="C70" s="438" t="s">
        <v>36</v>
      </c>
      <c r="D70" s="469"/>
      <c r="E70" s="512"/>
      <c r="F70" s="469"/>
      <c r="G70" s="469"/>
      <c r="H70" s="470">
        <f>SUM(H71:H74)</f>
        <v>5694.0753423999995</v>
      </c>
      <c r="I70" s="466"/>
      <c r="J70" s="173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</row>
    <row r="71" spans="1:27" ht="22.5" x14ac:dyDescent="0.2">
      <c r="A71" s="177">
        <v>103360</v>
      </c>
      <c r="B71" s="178" t="s">
        <v>94</v>
      </c>
      <c r="C71" s="186" t="s">
        <v>378</v>
      </c>
      <c r="D71" s="172" t="s">
        <v>155</v>
      </c>
      <c r="E71" s="511">
        <v>8.61</v>
      </c>
      <c r="F71" s="176">
        <v>98.01</v>
      </c>
      <c r="G71" s="176">
        <f>(F71*(1+$E$3))</f>
        <v>122.21847</v>
      </c>
      <c r="H71" s="176">
        <f>(E71*G71)</f>
        <v>1052.3010267</v>
      </c>
      <c r="I71" s="467"/>
      <c r="J71" s="173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</row>
    <row r="72" spans="1:27" ht="22.5" x14ac:dyDescent="0.2">
      <c r="A72" s="177">
        <v>87878</v>
      </c>
      <c r="B72" s="178" t="s">
        <v>94</v>
      </c>
      <c r="C72" s="175" t="s">
        <v>184</v>
      </c>
      <c r="D72" s="172" t="s">
        <v>155</v>
      </c>
      <c r="E72" s="511">
        <v>17.22</v>
      </c>
      <c r="F72" s="176">
        <v>6.42</v>
      </c>
      <c r="G72" s="176">
        <f>(F72*(1+$E$3))</f>
        <v>8.0057399999999994</v>
      </c>
      <c r="H72" s="176">
        <f>(E72*G72)</f>
        <v>137.85884279999999</v>
      </c>
      <c r="I72" s="467"/>
      <c r="J72" s="173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</row>
    <row r="73" spans="1:27" ht="33.75" x14ac:dyDescent="0.2">
      <c r="A73" s="177">
        <v>87775</v>
      </c>
      <c r="B73" s="178" t="s">
        <v>94</v>
      </c>
      <c r="C73" s="186" t="s">
        <v>185</v>
      </c>
      <c r="D73" s="172" t="s">
        <v>155</v>
      </c>
      <c r="E73" s="511">
        <v>17.22</v>
      </c>
      <c r="F73" s="176">
        <v>70.05</v>
      </c>
      <c r="G73" s="176">
        <f>(F73*(1+$E$3))</f>
        <v>87.352349999999987</v>
      </c>
      <c r="H73" s="176">
        <f>(E73*G73)</f>
        <v>1504.2074669999997</v>
      </c>
      <c r="I73" s="467"/>
      <c r="J73" s="173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</row>
    <row r="74" spans="1:27" ht="34.5" thickBot="1" x14ac:dyDescent="0.25">
      <c r="A74" s="177">
        <v>104718</v>
      </c>
      <c r="B74" s="178" t="s">
        <v>94</v>
      </c>
      <c r="C74" s="186" t="s">
        <v>405</v>
      </c>
      <c r="D74" s="172" t="s">
        <v>155</v>
      </c>
      <c r="E74" s="511">
        <v>17.41</v>
      </c>
      <c r="F74" s="176">
        <v>138.16999999999999</v>
      </c>
      <c r="G74" s="176">
        <f>(F74*(1+$E$3))</f>
        <v>172.29798999999997</v>
      </c>
      <c r="H74" s="176">
        <f>(E74*G74)</f>
        <v>2999.7080058999995</v>
      </c>
      <c r="I74" s="467"/>
      <c r="J74" s="173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</row>
    <row r="75" spans="1:27" ht="13.5" thickBot="1" x14ac:dyDescent="0.25">
      <c r="A75" s="436" t="s">
        <v>427</v>
      </c>
      <c r="B75" s="437"/>
      <c r="C75" s="468" t="s">
        <v>477</v>
      </c>
      <c r="D75" s="469"/>
      <c r="E75" s="512"/>
      <c r="F75" s="469"/>
      <c r="G75" s="469"/>
      <c r="H75" s="470">
        <f>SUM(H76:H78)</f>
        <v>72784.697477599984</v>
      </c>
      <c r="I75" s="466"/>
      <c r="J75" s="173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</row>
    <row r="76" spans="1:27" ht="22.5" x14ac:dyDescent="0.2">
      <c r="A76" s="177">
        <v>87262</v>
      </c>
      <c r="B76" s="178" t="s">
        <v>94</v>
      </c>
      <c r="C76" s="186" t="s">
        <v>478</v>
      </c>
      <c r="D76" s="172" t="s">
        <v>155</v>
      </c>
      <c r="E76" s="511">
        <v>33.4</v>
      </c>
      <c r="F76" s="176">
        <v>131.02000000000001</v>
      </c>
      <c r="G76" s="176">
        <f>(F76*(1+$E$3))</f>
        <v>163.38193999999999</v>
      </c>
      <c r="H76" s="176">
        <f>(E76*G76)</f>
        <v>5456.9567959999995</v>
      </c>
      <c r="I76" s="467"/>
      <c r="J76" s="173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</row>
    <row r="77" spans="1:27" ht="22.5" x14ac:dyDescent="0.2">
      <c r="A77" s="177">
        <v>104598</v>
      </c>
      <c r="B77" s="178" t="s">
        <v>94</v>
      </c>
      <c r="C77" s="186" t="s">
        <v>479</v>
      </c>
      <c r="D77" s="172" t="s">
        <v>155</v>
      </c>
      <c r="E77" s="511">
        <v>341.14</v>
      </c>
      <c r="F77" s="176">
        <v>118.07</v>
      </c>
      <c r="G77" s="176">
        <f>(F77*(1+$E$3))</f>
        <v>147.23328999999998</v>
      </c>
      <c r="H77" s="176">
        <f>(E77*G77)</f>
        <v>50227.164550599991</v>
      </c>
      <c r="I77" s="467"/>
      <c r="J77" s="173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</row>
    <row r="78" spans="1:27" ht="23.25" thickBot="1" x14ac:dyDescent="0.25">
      <c r="A78" s="177">
        <v>104611</v>
      </c>
      <c r="B78" s="178" t="s">
        <v>94</v>
      </c>
      <c r="C78" s="186" t="s">
        <v>480</v>
      </c>
      <c r="D78" s="172" t="s">
        <v>155</v>
      </c>
      <c r="E78" s="511">
        <v>134.30000000000001</v>
      </c>
      <c r="F78" s="176">
        <v>102.11</v>
      </c>
      <c r="G78" s="176">
        <f>(F78*(1+$E$3))</f>
        <v>127.33116999999999</v>
      </c>
      <c r="H78" s="176">
        <f>(E78*G78)</f>
        <v>17100.576130999998</v>
      </c>
      <c r="I78" s="467"/>
      <c r="J78" s="173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</row>
    <row r="79" spans="1:27" ht="13.5" thickBot="1" x14ac:dyDescent="0.25">
      <c r="A79" s="436" t="s">
        <v>428</v>
      </c>
      <c r="B79" s="437"/>
      <c r="C79" s="438" t="s">
        <v>408</v>
      </c>
      <c r="D79" s="469"/>
      <c r="E79" s="512"/>
      <c r="F79" s="469"/>
      <c r="G79" s="469"/>
      <c r="H79" s="470">
        <f>SUM(H80:H85)</f>
        <v>10960.838201999999</v>
      </c>
      <c r="I79" s="466"/>
      <c r="J79" s="173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</row>
    <row r="80" spans="1:27" ht="22.5" x14ac:dyDescent="0.2">
      <c r="A80" s="177">
        <v>102162</v>
      </c>
      <c r="B80" s="178" t="s">
        <v>94</v>
      </c>
      <c r="C80" s="186" t="s">
        <v>417</v>
      </c>
      <c r="D80" s="172" t="s">
        <v>155</v>
      </c>
      <c r="E80" s="511">
        <v>4.34</v>
      </c>
      <c r="F80" s="176">
        <v>315.14999999999998</v>
      </c>
      <c r="G80" s="176">
        <f t="shared" ref="G80:G85" si="6">(F80*(1+$E$3))</f>
        <v>392.99204999999995</v>
      </c>
      <c r="H80" s="176">
        <f t="shared" ref="H80:H85" si="7">(E80*G80)</f>
        <v>1705.5854969999998</v>
      </c>
      <c r="I80" s="467"/>
      <c r="J80" s="173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</row>
    <row r="81" spans="1:27" ht="22.5" x14ac:dyDescent="0.2">
      <c r="A81" s="177">
        <v>102186</v>
      </c>
      <c r="B81" s="178" t="s">
        <v>94</v>
      </c>
      <c r="C81" s="186" t="s">
        <v>413</v>
      </c>
      <c r="D81" s="172" t="s">
        <v>186</v>
      </c>
      <c r="E81" s="511">
        <v>1.25</v>
      </c>
      <c r="F81" s="176">
        <v>2137.98</v>
      </c>
      <c r="G81" s="176">
        <f t="shared" si="6"/>
        <v>2666.06106</v>
      </c>
      <c r="H81" s="176">
        <f t="shared" si="7"/>
        <v>3332.576325</v>
      </c>
      <c r="I81" s="467"/>
      <c r="J81" s="173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</row>
    <row r="82" spans="1:27" ht="22.5" x14ac:dyDescent="0.2">
      <c r="A82" s="177">
        <v>100700</v>
      </c>
      <c r="B82" s="178" t="s">
        <v>94</v>
      </c>
      <c r="C82" s="186" t="s">
        <v>414</v>
      </c>
      <c r="D82" s="172" t="s">
        <v>186</v>
      </c>
      <c r="E82" s="511">
        <v>1</v>
      </c>
      <c r="F82" s="176">
        <v>1131.5999999999999</v>
      </c>
      <c r="G82" s="176">
        <f t="shared" si="6"/>
        <v>1411.1051999999997</v>
      </c>
      <c r="H82" s="176">
        <f t="shared" si="7"/>
        <v>1411.1051999999997</v>
      </c>
      <c r="I82" s="467"/>
      <c r="J82" s="173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</row>
    <row r="83" spans="1:27" ht="22.5" x14ac:dyDescent="0.2">
      <c r="A83" s="177">
        <v>90806</v>
      </c>
      <c r="B83" s="178" t="s">
        <v>94</v>
      </c>
      <c r="C83" s="186" t="s">
        <v>415</v>
      </c>
      <c r="D83" s="172" t="s">
        <v>186</v>
      </c>
      <c r="E83" s="511">
        <v>1</v>
      </c>
      <c r="F83" s="176">
        <v>622.27</v>
      </c>
      <c r="G83" s="176">
        <f t="shared" si="6"/>
        <v>775.97068999999988</v>
      </c>
      <c r="H83" s="176">
        <f t="shared" si="7"/>
        <v>775.97068999999988</v>
      </c>
      <c r="I83" s="467"/>
      <c r="J83" s="173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</row>
    <row r="84" spans="1:27" ht="33.75" x14ac:dyDescent="0.2">
      <c r="A84" s="177">
        <v>90844</v>
      </c>
      <c r="B84" s="178" t="s">
        <v>94</v>
      </c>
      <c r="C84" s="186" t="s">
        <v>409</v>
      </c>
      <c r="D84" s="172" t="s">
        <v>186</v>
      </c>
      <c r="E84" s="511">
        <v>1</v>
      </c>
      <c r="F84" s="176">
        <v>1548.27</v>
      </c>
      <c r="G84" s="176">
        <f t="shared" si="6"/>
        <v>1930.6926899999999</v>
      </c>
      <c r="H84" s="176">
        <f t="shared" si="7"/>
        <v>1930.6926899999999</v>
      </c>
      <c r="I84" s="467"/>
      <c r="J84" s="173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</row>
    <row r="85" spans="1:27" ht="34.5" thickBot="1" x14ac:dyDescent="0.25">
      <c r="A85" s="407">
        <v>90843</v>
      </c>
      <c r="B85" s="408" t="s">
        <v>94</v>
      </c>
      <c r="C85" s="404" t="s">
        <v>416</v>
      </c>
      <c r="D85" s="179" t="s">
        <v>186</v>
      </c>
      <c r="E85" s="514">
        <v>1</v>
      </c>
      <c r="F85" s="180">
        <v>1447.4</v>
      </c>
      <c r="G85" s="180">
        <f t="shared" si="6"/>
        <v>1804.9078</v>
      </c>
      <c r="H85" s="180">
        <f t="shared" si="7"/>
        <v>1804.9078</v>
      </c>
      <c r="I85" s="467"/>
      <c r="J85" s="173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</row>
    <row r="86" spans="1:27" ht="13.5" thickBot="1" x14ac:dyDescent="0.25">
      <c r="A86" s="456" t="s">
        <v>459</v>
      </c>
      <c r="B86" s="457"/>
      <c r="C86" s="525" t="s">
        <v>481</v>
      </c>
      <c r="D86" s="474"/>
      <c r="E86" s="517"/>
      <c r="F86" s="474"/>
      <c r="G86" s="474"/>
      <c r="H86" s="529">
        <f>SUM(H87:H97)</f>
        <v>10118.338191499999</v>
      </c>
      <c r="I86" s="530"/>
      <c r="J86" s="40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</row>
    <row r="87" spans="1:27" ht="22.5" x14ac:dyDescent="0.2">
      <c r="A87" s="177">
        <v>90443</v>
      </c>
      <c r="B87" s="178" t="s">
        <v>94</v>
      </c>
      <c r="C87" s="186" t="s">
        <v>482</v>
      </c>
      <c r="D87" s="185" t="s">
        <v>93</v>
      </c>
      <c r="E87" s="511">
        <v>38.25</v>
      </c>
      <c r="F87" s="176">
        <v>11.45</v>
      </c>
      <c r="G87" s="176">
        <f t="shared" ref="G87:G97" si="8">(F87*(1+$E$3))</f>
        <v>14.278149999999998</v>
      </c>
      <c r="H87" s="176">
        <f t="shared" ref="H87:H97" si="9">(E87*G87)</f>
        <v>546.13923749999992</v>
      </c>
      <c r="I87" s="467"/>
      <c r="J87" s="173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</row>
    <row r="88" spans="1:27" ht="22.5" x14ac:dyDescent="0.2">
      <c r="A88" s="177">
        <v>89402</v>
      </c>
      <c r="B88" s="178" t="s">
        <v>94</v>
      </c>
      <c r="C88" s="186" t="s">
        <v>483</v>
      </c>
      <c r="D88" s="185" t="s">
        <v>93</v>
      </c>
      <c r="E88" s="511">
        <v>38.25</v>
      </c>
      <c r="F88" s="176">
        <v>15.64</v>
      </c>
      <c r="G88" s="176">
        <f t="shared" si="8"/>
        <v>19.503080000000001</v>
      </c>
      <c r="H88" s="176">
        <f t="shared" si="9"/>
        <v>745.99281000000008</v>
      </c>
      <c r="I88" s="467"/>
      <c r="J88" s="173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</row>
    <row r="89" spans="1:27" ht="22.5" x14ac:dyDescent="0.2">
      <c r="A89" s="177">
        <v>89402</v>
      </c>
      <c r="B89" s="178" t="s">
        <v>94</v>
      </c>
      <c r="C89" s="186" t="s">
        <v>484</v>
      </c>
      <c r="D89" s="185" t="s">
        <v>93</v>
      </c>
      <c r="E89" s="511">
        <v>10.6</v>
      </c>
      <c r="F89" s="176">
        <v>15.97</v>
      </c>
      <c r="G89" s="176">
        <f t="shared" si="8"/>
        <v>19.91459</v>
      </c>
      <c r="H89" s="176">
        <f t="shared" si="9"/>
        <v>211.09465399999999</v>
      </c>
      <c r="I89" s="467"/>
      <c r="J89" s="173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</row>
    <row r="90" spans="1:27" ht="22.5" x14ac:dyDescent="0.2">
      <c r="A90" s="177">
        <v>104328</v>
      </c>
      <c r="B90" s="178" t="s">
        <v>94</v>
      </c>
      <c r="C90" s="186" t="s">
        <v>491</v>
      </c>
      <c r="D90" s="185" t="s">
        <v>186</v>
      </c>
      <c r="E90" s="511">
        <v>4</v>
      </c>
      <c r="F90" s="176">
        <v>80.44</v>
      </c>
      <c r="G90" s="176">
        <f t="shared" si="8"/>
        <v>100.30867999999998</v>
      </c>
      <c r="H90" s="176">
        <f t="shared" si="9"/>
        <v>401.23471999999992</v>
      </c>
      <c r="I90" s="467"/>
      <c r="J90" s="173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</row>
    <row r="91" spans="1:27" ht="22.5" x14ac:dyDescent="0.2">
      <c r="A91" s="177">
        <v>89987</v>
      </c>
      <c r="B91" s="178" t="s">
        <v>94</v>
      </c>
      <c r="C91" s="186" t="s">
        <v>488</v>
      </c>
      <c r="D91" s="185" t="s">
        <v>186</v>
      </c>
      <c r="E91" s="511">
        <v>5</v>
      </c>
      <c r="F91" s="176">
        <v>104.47</v>
      </c>
      <c r="G91" s="176">
        <f t="shared" ref="G91:G93" si="10">(F91*(1+$E$3))</f>
        <v>130.27408999999997</v>
      </c>
      <c r="H91" s="176">
        <f t="shared" ref="H91:H93" si="11">(E91*G91)</f>
        <v>651.37044999999989</v>
      </c>
      <c r="I91" s="467"/>
      <c r="J91" s="173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</row>
    <row r="92" spans="1:27" ht="22.5" x14ac:dyDescent="0.2">
      <c r="A92" s="177">
        <v>99635</v>
      </c>
      <c r="B92" s="178" t="s">
        <v>94</v>
      </c>
      <c r="C92" s="186" t="s">
        <v>489</v>
      </c>
      <c r="D92" s="185" t="s">
        <v>186</v>
      </c>
      <c r="E92" s="511">
        <v>4</v>
      </c>
      <c r="F92" s="176">
        <v>395.1</v>
      </c>
      <c r="G92" s="176">
        <f t="shared" si="10"/>
        <v>492.68969999999996</v>
      </c>
      <c r="H92" s="176">
        <f>(E92*G92)</f>
        <v>1970.7587999999998</v>
      </c>
      <c r="I92" s="467"/>
      <c r="J92" s="173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</row>
    <row r="93" spans="1:27" ht="22.5" x14ac:dyDescent="0.2">
      <c r="A93" s="177">
        <v>94491</v>
      </c>
      <c r="B93" s="178" t="s">
        <v>94</v>
      </c>
      <c r="C93" s="186" t="s">
        <v>490</v>
      </c>
      <c r="D93" s="185" t="s">
        <v>186</v>
      </c>
      <c r="E93" s="511">
        <v>4</v>
      </c>
      <c r="F93" s="176">
        <v>52.35</v>
      </c>
      <c r="G93" s="176">
        <f t="shared" si="10"/>
        <v>65.280450000000002</v>
      </c>
      <c r="H93" s="176">
        <f t="shared" si="11"/>
        <v>261.12180000000001</v>
      </c>
      <c r="I93" s="467"/>
      <c r="J93" s="173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</row>
    <row r="94" spans="1:27" ht="22.5" x14ac:dyDescent="0.2">
      <c r="A94" s="177">
        <v>95470</v>
      </c>
      <c r="B94" s="178" t="s">
        <v>94</v>
      </c>
      <c r="C94" s="186" t="s">
        <v>485</v>
      </c>
      <c r="D94" s="172" t="s">
        <v>186</v>
      </c>
      <c r="E94" s="511">
        <v>4</v>
      </c>
      <c r="F94" s="176">
        <v>395.65</v>
      </c>
      <c r="G94" s="176">
        <f t="shared" si="8"/>
        <v>493.37554999999992</v>
      </c>
      <c r="H94" s="176">
        <f t="shared" si="9"/>
        <v>1973.5021999999997</v>
      </c>
      <c r="I94" s="467"/>
      <c r="J94" s="173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</row>
    <row r="95" spans="1:27" ht="33.75" x14ac:dyDescent="0.2">
      <c r="A95" s="177">
        <v>86942</v>
      </c>
      <c r="B95" s="178" t="s">
        <v>94</v>
      </c>
      <c r="C95" s="186" t="s">
        <v>486</v>
      </c>
      <c r="D95" s="172" t="s">
        <v>186</v>
      </c>
      <c r="E95" s="511">
        <v>4</v>
      </c>
      <c r="F95" s="176">
        <v>299.58</v>
      </c>
      <c r="G95" s="176">
        <f t="shared" si="8"/>
        <v>373.57625999999993</v>
      </c>
      <c r="H95" s="176">
        <f t="shared" si="9"/>
        <v>1494.3050399999997</v>
      </c>
      <c r="I95" s="467"/>
      <c r="J95" s="173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</row>
    <row r="96" spans="1:27" ht="33.75" x14ac:dyDescent="0.2">
      <c r="A96" s="407">
        <v>86934</v>
      </c>
      <c r="B96" s="408" t="s">
        <v>94</v>
      </c>
      <c r="C96" s="404" t="s">
        <v>487</v>
      </c>
      <c r="D96" s="179" t="s">
        <v>186</v>
      </c>
      <c r="E96" s="514">
        <v>1</v>
      </c>
      <c r="F96" s="180">
        <v>450.88</v>
      </c>
      <c r="G96" s="180">
        <f t="shared" ref="G96" si="12">(F96*(1+$E$3))</f>
        <v>562.24735999999996</v>
      </c>
      <c r="H96" s="180">
        <f t="shared" ref="H96" si="13">(E96*G96)</f>
        <v>562.24735999999996</v>
      </c>
      <c r="I96" s="467"/>
      <c r="J96" s="173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</row>
    <row r="97" spans="1:27" ht="23.25" thickBot="1" x14ac:dyDescent="0.25">
      <c r="A97" s="407">
        <v>100868</v>
      </c>
      <c r="B97" s="408" t="s">
        <v>94</v>
      </c>
      <c r="C97" s="404" t="s">
        <v>492</v>
      </c>
      <c r="D97" s="179" t="s">
        <v>186</v>
      </c>
      <c r="E97" s="514">
        <v>4</v>
      </c>
      <c r="F97" s="180">
        <v>260.74</v>
      </c>
      <c r="G97" s="180">
        <f t="shared" si="8"/>
        <v>325.14277999999996</v>
      </c>
      <c r="H97" s="180">
        <f t="shared" si="9"/>
        <v>1300.5711199999998</v>
      </c>
      <c r="I97" s="467"/>
      <c r="J97" s="173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</row>
    <row r="98" spans="1:27" ht="13.5" thickBot="1" x14ac:dyDescent="0.25">
      <c r="A98" s="456" t="s">
        <v>495</v>
      </c>
      <c r="B98" s="457"/>
      <c r="C98" s="473" t="s">
        <v>437</v>
      </c>
      <c r="D98" s="474"/>
      <c r="E98" s="517"/>
      <c r="F98" s="474"/>
      <c r="G98" s="474"/>
      <c r="H98" s="529">
        <f>SUM(H99:H114)</f>
        <v>28468.008658999996</v>
      </c>
      <c r="I98" s="531"/>
      <c r="J98" s="40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</row>
    <row r="99" spans="1:27" x14ac:dyDescent="0.2">
      <c r="A99" s="177">
        <v>97665</v>
      </c>
      <c r="B99" s="178" t="s">
        <v>94</v>
      </c>
      <c r="C99" s="417" t="s">
        <v>438</v>
      </c>
      <c r="D99" s="412" t="s">
        <v>186</v>
      </c>
      <c r="E99" s="513">
        <v>60</v>
      </c>
      <c r="F99" s="413">
        <v>2.65</v>
      </c>
      <c r="G99" s="413">
        <f t="shared" ref="G99:G114" si="14">(F99*(1+$E$3))</f>
        <v>3.3045499999999994</v>
      </c>
      <c r="H99" s="413">
        <f t="shared" ref="H99:H114" si="15">(E99*G99)</f>
        <v>198.27299999999997</v>
      </c>
      <c r="I99" s="467"/>
      <c r="J99" s="173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</row>
    <row r="100" spans="1:27" ht="22.5" x14ac:dyDescent="0.2">
      <c r="A100" s="177">
        <v>97660</v>
      </c>
      <c r="B100" s="178" t="s">
        <v>94</v>
      </c>
      <c r="C100" s="175" t="s">
        <v>440</v>
      </c>
      <c r="D100" s="172" t="s">
        <v>186</v>
      </c>
      <c r="E100" s="511">
        <v>102</v>
      </c>
      <c r="F100" s="176">
        <v>0.97</v>
      </c>
      <c r="G100" s="176">
        <f t="shared" si="14"/>
        <v>1.2095899999999999</v>
      </c>
      <c r="H100" s="176">
        <f t="shared" si="15"/>
        <v>123.37818</v>
      </c>
      <c r="I100" s="467"/>
      <c r="J100" s="173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</row>
    <row r="101" spans="1:27" ht="22.5" x14ac:dyDescent="0.2">
      <c r="A101" s="177">
        <v>104793</v>
      </c>
      <c r="B101" s="178" t="s">
        <v>94</v>
      </c>
      <c r="C101" s="175" t="s">
        <v>439</v>
      </c>
      <c r="D101" s="172" t="s">
        <v>93</v>
      </c>
      <c r="E101" s="511">
        <v>554.26</v>
      </c>
      <c r="F101" s="176">
        <v>0.8</v>
      </c>
      <c r="G101" s="176">
        <f t="shared" si="14"/>
        <v>0.99759999999999993</v>
      </c>
      <c r="H101" s="176">
        <f t="shared" si="15"/>
        <v>552.92977599999995</v>
      </c>
      <c r="I101" s="467"/>
      <c r="J101" s="173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</row>
    <row r="102" spans="1:27" ht="22.5" x14ac:dyDescent="0.2">
      <c r="A102" s="177">
        <v>91931</v>
      </c>
      <c r="B102" s="178" t="s">
        <v>94</v>
      </c>
      <c r="C102" s="417" t="s">
        <v>445</v>
      </c>
      <c r="D102" s="412" t="s">
        <v>93</v>
      </c>
      <c r="E102" s="513">
        <v>179.86</v>
      </c>
      <c r="F102" s="413">
        <v>12.29</v>
      </c>
      <c r="G102" s="413">
        <f t="shared" si="14"/>
        <v>15.325629999999997</v>
      </c>
      <c r="H102" s="413">
        <f t="shared" si="15"/>
        <v>2756.4678117999997</v>
      </c>
      <c r="I102" s="467"/>
      <c r="J102" s="173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</row>
    <row r="103" spans="1:27" ht="22.5" x14ac:dyDescent="0.2">
      <c r="A103" s="177">
        <v>91929</v>
      </c>
      <c r="B103" s="178" t="s">
        <v>94</v>
      </c>
      <c r="C103" s="175" t="s">
        <v>446</v>
      </c>
      <c r="D103" s="172" t="s">
        <v>93</v>
      </c>
      <c r="E103" s="511">
        <v>234</v>
      </c>
      <c r="F103" s="176">
        <v>8.76</v>
      </c>
      <c r="G103" s="176">
        <f t="shared" si="14"/>
        <v>10.923719999999999</v>
      </c>
      <c r="H103" s="176">
        <f t="shared" si="15"/>
        <v>2556.1504799999998</v>
      </c>
      <c r="I103" s="467"/>
      <c r="J103" s="173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</row>
    <row r="104" spans="1:27" ht="22.5" x14ac:dyDescent="0.2">
      <c r="A104" s="177">
        <v>91927</v>
      </c>
      <c r="B104" s="178" t="s">
        <v>94</v>
      </c>
      <c r="C104" s="175" t="s">
        <v>447</v>
      </c>
      <c r="D104" s="172" t="s">
        <v>93</v>
      </c>
      <c r="E104" s="511">
        <v>182.52</v>
      </c>
      <c r="F104" s="176">
        <v>5.98</v>
      </c>
      <c r="G104" s="176">
        <f t="shared" si="14"/>
        <v>7.4570600000000002</v>
      </c>
      <c r="H104" s="176">
        <f t="shared" si="15"/>
        <v>1361.0625912</v>
      </c>
      <c r="I104" s="467"/>
      <c r="J104" s="173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</row>
    <row r="105" spans="1:27" ht="22.5" x14ac:dyDescent="0.2">
      <c r="A105" s="177">
        <v>91953</v>
      </c>
      <c r="B105" s="178" t="s">
        <v>94</v>
      </c>
      <c r="C105" s="417" t="s">
        <v>448</v>
      </c>
      <c r="D105" s="412" t="s">
        <v>186</v>
      </c>
      <c r="E105" s="513">
        <v>44</v>
      </c>
      <c r="F105" s="413">
        <v>37.770000000000003</v>
      </c>
      <c r="G105" s="413">
        <f t="shared" si="14"/>
        <v>47.09919</v>
      </c>
      <c r="H105" s="413">
        <f t="shared" si="15"/>
        <v>2072.36436</v>
      </c>
      <c r="I105" s="467"/>
      <c r="J105" s="173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</row>
    <row r="106" spans="1:27" ht="22.5" x14ac:dyDescent="0.2">
      <c r="A106" s="177">
        <v>92023</v>
      </c>
      <c r="B106" s="178" t="s">
        <v>94</v>
      </c>
      <c r="C106" s="175" t="s">
        <v>449</v>
      </c>
      <c r="D106" s="172" t="s">
        <v>186</v>
      </c>
      <c r="E106" s="511">
        <v>10</v>
      </c>
      <c r="F106" s="176">
        <v>64.290000000000006</v>
      </c>
      <c r="G106" s="176">
        <f t="shared" si="14"/>
        <v>80.169629999999998</v>
      </c>
      <c r="H106" s="176">
        <f t="shared" si="15"/>
        <v>801.69629999999995</v>
      </c>
      <c r="I106" s="467"/>
      <c r="J106" s="173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</row>
    <row r="107" spans="1:27" ht="22.5" x14ac:dyDescent="0.2">
      <c r="A107" s="177">
        <v>91997</v>
      </c>
      <c r="B107" s="178" t="s">
        <v>94</v>
      </c>
      <c r="C107" s="175" t="s">
        <v>450</v>
      </c>
      <c r="D107" s="172" t="s">
        <v>186</v>
      </c>
      <c r="E107" s="511">
        <v>41</v>
      </c>
      <c r="F107" s="176">
        <v>47.16</v>
      </c>
      <c r="G107" s="176">
        <f t="shared" si="14"/>
        <v>58.808519999999987</v>
      </c>
      <c r="H107" s="176">
        <f t="shared" si="15"/>
        <v>2411.1493199999995</v>
      </c>
      <c r="I107" s="467"/>
      <c r="J107" s="173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</row>
    <row r="108" spans="1:27" ht="22.5" x14ac:dyDescent="0.2">
      <c r="A108" s="177">
        <v>92005</v>
      </c>
      <c r="B108" s="178" t="s">
        <v>94</v>
      </c>
      <c r="C108" s="417" t="s">
        <v>451</v>
      </c>
      <c r="D108" s="412" t="s">
        <v>186</v>
      </c>
      <c r="E108" s="513">
        <v>27</v>
      </c>
      <c r="F108" s="413">
        <v>75.900000000000006</v>
      </c>
      <c r="G108" s="413">
        <f t="shared" si="14"/>
        <v>94.647300000000001</v>
      </c>
      <c r="H108" s="413">
        <f t="shared" si="15"/>
        <v>2555.4771000000001</v>
      </c>
      <c r="I108" s="467"/>
      <c r="J108" s="173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</row>
    <row r="109" spans="1:27" x14ac:dyDescent="0.2">
      <c r="A109" s="177">
        <v>13158</v>
      </c>
      <c r="B109" s="178" t="s">
        <v>452</v>
      </c>
      <c r="C109" s="175" t="s">
        <v>453</v>
      </c>
      <c r="D109" s="172" t="s">
        <v>93</v>
      </c>
      <c r="E109" s="511">
        <v>59</v>
      </c>
      <c r="F109" s="176">
        <v>170.45</v>
      </c>
      <c r="G109" s="176">
        <f t="shared" si="14"/>
        <v>212.55114999999998</v>
      </c>
      <c r="H109" s="176">
        <f t="shared" si="15"/>
        <v>12540.517849999998</v>
      </c>
      <c r="I109" s="467"/>
      <c r="J109" s="173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</row>
    <row r="110" spans="1:27" ht="23.25" customHeight="1" x14ac:dyDescent="0.2">
      <c r="A110" s="177">
        <v>93653</v>
      </c>
      <c r="B110" s="178" t="s">
        <v>94</v>
      </c>
      <c r="C110" s="175" t="s">
        <v>454</v>
      </c>
      <c r="D110" s="172" t="s">
        <v>186</v>
      </c>
      <c r="E110" s="511">
        <v>1</v>
      </c>
      <c r="F110" s="176">
        <v>13.64</v>
      </c>
      <c r="G110" s="176">
        <f t="shared" si="14"/>
        <v>17.009080000000001</v>
      </c>
      <c r="H110" s="176">
        <f t="shared" si="15"/>
        <v>17.009080000000001</v>
      </c>
      <c r="I110" s="467"/>
      <c r="J110" s="173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</row>
    <row r="111" spans="1:27" ht="23.25" customHeight="1" x14ac:dyDescent="0.2">
      <c r="A111" s="177">
        <v>93654</v>
      </c>
      <c r="B111" s="178" t="s">
        <v>94</v>
      </c>
      <c r="C111" s="175" t="s">
        <v>455</v>
      </c>
      <c r="D111" s="172" t="s">
        <v>186</v>
      </c>
      <c r="E111" s="511">
        <v>7</v>
      </c>
      <c r="F111" s="176">
        <v>13.64</v>
      </c>
      <c r="G111" s="176">
        <f t="shared" si="14"/>
        <v>17.009080000000001</v>
      </c>
      <c r="H111" s="176">
        <f t="shared" si="15"/>
        <v>119.06356000000001</v>
      </c>
      <c r="I111" s="467"/>
      <c r="J111" s="173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</row>
    <row r="112" spans="1:27" ht="29.25" customHeight="1" x14ac:dyDescent="0.2">
      <c r="A112" s="177">
        <v>93655</v>
      </c>
      <c r="B112" s="178" t="s">
        <v>94</v>
      </c>
      <c r="C112" s="417" t="s">
        <v>456</v>
      </c>
      <c r="D112" s="412" t="s">
        <v>186</v>
      </c>
      <c r="E112" s="513">
        <v>10</v>
      </c>
      <c r="F112" s="413">
        <v>14.79</v>
      </c>
      <c r="G112" s="413">
        <f t="shared" si="14"/>
        <v>18.443129999999996</v>
      </c>
      <c r="H112" s="413">
        <f t="shared" si="15"/>
        <v>184.43129999999996</v>
      </c>
      <c r="I112" s="467"/>
      <c r="J112" s="173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</row>
    <row r="113" spans="1:27" ht="28.5" customHeight="1" x14ac:dyDescent="0.2">
      <c r="A113" s="177">
        <v>93657</v>
      </c>
      <c r="B113" s="178" t="s">
        <v>94</v>
      </c>
      <c r="C113" s="175" t="s">
        <v>457</v>
      </c>
      <c r="D113" s="172" t="s">
        <v>186</v>
      </c>
      <c r="E113" s="511">
        <v>8</v>
      </c>
      <c r="F113" s="176">
        <v>18.11</v>
      </c>
      <c r="G113" s="176">
        <f t="shared" si="14"/>
        <v>22.583169999999996</v>
      </c>
      <c r="H113" s="176">
        <f t="shared" si="15"/>
        <v>180.66535999999996</v>
      </c>
      <c r="I113" s="467"/>
      <c r="J113" s="173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</row>
    <row r="114" spans="1:27" ht="28.5" customHeight="1" thickBot="1" x14ac:dyDescent="0.25">
      <c r="A114" s="177">
        <v>93659</v>
      </c>
      <c r="B114" s="178" t="s">
        <v>94</v>
      </c>
      <c r="C114" s="175" t="s">
        <v>458</v>
      </c>
      <c r="D114" s="172" t="s">
        <v>186</v>
      </c>
      <c r="E114" s="511">
        <v>1</v>
      </c>
      <c r="F114" s="176">
        <v>29.97</v>
      </c>
      <c r="G114" s="176">
        <f t="shared" si="14"/>
        <v>37.372589999999995</v>
      </c>
      <c r="H114" s="176">
        <f t="shared" si="15"/>
        <v>37.372589999999995</v>
      </c>
      <c r="I114" s="467"/>
      <c r="J114" s="173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</row>
    <row r="115" spans="1:27" ht="13.5" thickBot="1" x14ac:dyDescent="0.25">
      <c r="A115" s="456" t="s">
        <v>496</v>
      </c>
      <c r="B115" s="457"/>
      <c r="C115" s="525" t="s">
        <v>493</v>
      </c>
      <c r="D115" s="474"/>
      <c r="E115" s="517"/>
      <c r="F115" s="474"/>
      <c r="G115" s="474"/>
      <c r="H115" s="529">
        <f>SUM(H116)</f>
        <v>18029.569931999999</v>
      </c>
      <c r="I115" s="531"/>
      <c r="J115" s="40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</row>
    <row r="116" spans="1:27" ht="26.25" customHeight="1" thickBot="1" x14ac:dyDescent="0.25">
      <c r="A116" s="177">
        <v>104757</v>
      </c>
      <c r="B116" s="178" t="s">
        <v>94</v>
      </c>
      <c r="C116" s="411" t="s">
        <v>494</v>
      </c>
      <c r="D116" s="412" t="s">
        <v>155</v>
      </c>
      <c r="E116" s="513">
        <v>113.31</v>
      </c>
      <c r="F116" s="413">
        <v>127.6</v>
      </c>
      <c r="G116" s="413">
        <f>(F116*(1+$E$3))</f>
        <v>159.11719999999997</v>
      </c>
      <c r="H116" s="413">
        <f>(E116*G116)</f>
        <v>18029.569931999999</v>
      </c>
      <c r="I116" s="467"/>
      <c r="J116" s="173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</row>
    <row r="117" spans="1:27" ht="13.5" thickBot="1" x14ac:dyDescent="0.25">
      <c r="A117" s="456" t="s">
        <v>459</v>
      </c>
      <c r="B117" s="457"/>
      <c r="C117" s="473" t="s">
        <v>189</v>
      </c>
      <c r="D117" s="474"/>
      <c r="E117" s="517"/>
      <c r="F117" s="474"/>
      <c r="G117" s="474"/>
      <c r="H117" s="529">
        <f>SUM(H119:H124)</f>
        <v>15132.4130862</v>
      </c>
      <c r="I117" s="531"/>
      <c r="J117" s="40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</row>
    <row r="118" spans="1:27" x14ac:dyDescent="0.2">
      <c r="A118" s="443" t="s">
        <v>460</v>
      </c>
      <c r="B118" s="458"/>
      <c r="C118" s="459" t="s">
        <v>192</v>
      </c>
      <c r="D118" s="460"/>
      <c r="E118" s="518"/>
      <c r="F118" s="460"/>
      <c r="G118" s="460"/>
      <c r="H118" s="461"/>
      <c r="I118" s="467"/>
      <c r="J118" s="173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</row>
    <row r="119" spans="1:27" ht="22.5" x14ac:dyDescent="0.2">
      <c r="A119" s="177">
        <v>88497</v>
      </c>
      <c r="B119" s="178" t="s">
        <v>94</v>
      </c>
      <c r="C119" s="417" t="s">
        <v>191</v>
      </c>
      <c r="D119" s="412" t="s">
        <v>155</v>
      </c>
      <c r="E119" s="513">
        <v>102.4</v>
      </c>
      <c r="F119" s="413">
        <v>25.02</v>
      </c>
      <c r="G119" s="413">
        <f>(F119*(1+$E$3))</f>
        <v>31.199939999999998</v>
      </c>
      <c r="H119" s="413">
        <f>(E119*G119)</f>
        <v>3194.8738560000002</v>
      </c>
      <c r="I119" s="467"/>
      <c r="J119" s="173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</row>
    <row r="120" spans="1:27" x14ac:dyDescent="0.2">
      <c r="A120" s="177">
        <v>88489</v>
      </c>
      <c r="B120" s="178" t="s">
        <v>94</v>
      </c>
      <c r="C120" s="175" t="s">
        <v>193</v>
      </c>
      <c r="D120" s="172" t="s">
        <v>155</v>
      </c>
      <c r="E120" s="511">
        <v>512.4</v>
      </c>
      <c r="F120" s="176">
        <v>15.39</v>
      </c>
      <c r="G120" s="176">
        <f>(F120*(1+$E$3))</f>
        <v>19.191330000000001</v>
      </c>
      <c r="H120" s="176">
        <f>(E120*G120)</f>
        <v>9833.6374919999998</v>
      </c>
      <c r="I120" s="467"/>
      <c r="J120" s="173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</row>
    <row r="121" spans="1:27" x14ac:dyDescent="0.2">
      <c r="A121" s="462" t="s">
        <v>461</v>
      </c>
      <c r="B121" s="463"/>
      <c r="C121" s="451" t="s">
        <v>162</v>
      </c>
      <c r="D121" s="452"/>
      <c r="E121" s="519"/>
      <c r="F121" s="452"/>
      <c r="G121" s="452"/>
      <c r="H121" s="453"/>
      <c r="I121" s="467"/>
      <c r="J121" s="173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</row>
    <row r="122" spans="1:27" x14ac:dyDescent="0.2">
      <c r="A122" s="177">
        <v>102203</v>
      </c>
      <c r="B122" s="178" t="s">
        <v>94</v>
      </c>
      <c r="C122" s="417" t="s">
        <v>194</v>
      </c>
      <c r="D122" s="412" t="s">
        <v>155</v>
      </c>
      <c r="E122" s="513">
        <v>6.09</v>
      </c>
      <c r="F122" s="413">
        <v>13.59</v>
      </c>
      <c r="G122" s="413">
        <f>(F122*(1+$E$3))</f>
        <v>16.946729999999999</v>
      </c>
      <c r="H122" s="413">
        <f>(E122*G122)</f>
        <v>103.20558569999999</v>
      </c>
      <c r="I122" s="467"/>
      <c r="J122" s="173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</row>
    <row r="123" spans="1:27" x14ac:dyDescent="0.2">
      <c r="A123" s="462" t="s">
        <v>462</v>
      </c>
      <c r="B123" s="463"/>
      <c r="C123" s="451" t="s">
        <v>195</v>
      </c>
      <c r="D123" s="452"/>
      <c r="E123" s="519"/>
      <c r="F123" s="452"/>
      <c r="G123" s="452"/>
      <c r="H123" s="453"/>
      <c r="I123" s="467"/>
      <c r="J123" s="173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</row>
    <row r="124" spans="1:27" ht="13.5" thickBot="1" x14ac:dyDescent="0.25">
      <c r="A124" s="407">
        <v>88489</v>
      </c>
      <c r="B124" s="408" t="s">
        <v>94</v>
      </c>
      <c r="C124" s="405" t="s">
        <v>193</v>
      </c>
      <c r="D124" s="415" t="s">
        <v>155</v>
      </c>
      <c r="E124" s="515">
        <v>104.25</v>
      </c>
      <c r="F124" s="416">
        <v>15.39</v>
      </c>
      <c r="G124" s="416">
        <f>(F124*(1+$E$3))</f>
        <v>19.191330000000001</v>
      </c>
      <c r="H124" s="416">
        <f>(E124*G124)</f>
        <v>2000.6961525000002</v>
      </c>
      <c r="I124" s="467"/>
      <c r="J124" s="173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</row>
    <row r="125" spans="1:27" ht="13.5" thickBot="1" x14ac:dyDescent="0.25">
      <c r="A125" s="464">
        <v>3</v>
      </c>
      <c r="B125" s="457"/>
      <c r="C125" s="473" t="s">
        <v>420</v>
      </c>
      <c r="D125" s="474"/>
      <c r="E125" s="517"/>
      <c r="F125" s="474"/>
      <c r="G125" s="474"/>
      <c r="H125" s="529">
        <f>SUM(H126)</f>
        <v>5488.6281019999997</v>
      </c>
      <c r="I125" s="531"/>
      <c r="J125" s="40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</row>
    <row r="126" spans="1:27" ht="22.5" x14ac:dyDescent="0.2">
      <c r="A126" s="174">
        <v>99810</v>
      </c>
      <c r="B126" s="410" t="s">
        <v>94</v>
      </c>
      <c r="C126" s="417" t="s">
        <v>421</v>
      </c>
      <c r="D126" s="412" t="s">
        <v>155</v>
      </c>
      <c r="E126" s="513">
        <v>508.84</v>
      </c>
      <c r="F126" s="413">
        <v>8.65</v>
      </c>
      <c r="G126" s="413">
        <f>(F126*(1+$E$3))</f>
        <v>10.78655</v>
      </c>
      <c r="H126" s="413">
        <f>(E126*G126)</f>
        <v>5488.6281019999997</v>
      </c>
      <c r="I126" s="467"/>
      <c r="J126" s="173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</row>
    <row r="127" spans="1:27" x14ac:dyDescent="0.2">
      <c r="A127" s="546" t="s">
        <v>433</v>
      </c>
      <c r="B127" s="547"/>
      <c r="C127" s="181"/>
      <c r="D127" s="181"/>
      <c r="E127" s="520"/>
      <c r="F127" s="181"/>
      <c r="G127" s="181"/>
      <c r="H127" s="181"/>
      <c r="I127" s="491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</row>
    <row r="128" spans="1:27" ht="60" customHeight="1" x14ac:dyDescent="0.2">
      <c r="A128" s="494"/>
      <c r="B128" s="402"/>
      <c r="C128" s="181"/>
      <c r="D128" s="181"/>
      <c r="E128" s="520"/>
      <c r="F128" s="181"/>
      <c r="G128" s="181"/>
      <c r="H128" s="181"/>
      <c r="I128" s="495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</row>
    <row r="129" spans="1:27" x14ac:dyDescent="0.2">
      <c r="A129" s="497" t="s">
        <v>434</v>
      </c>
      <c r="B129" s="500"/>
      <c r="C129" s="499"/>
      <c r="D129" s="496"/>
      <c r="E129" s="521"/>
      <c r="F129" s="401"/>
      <c r="G129" s="401"/>
      <c r="H129" s="401"/>
      <c r="I129" s="181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</row>
    <row r="130" spans="1:27" x14ac:dyDescent="0.2">
      <c r="A130" s="498" t="s">
        <v>164</v>
      </c>
      <c r="B130" s="498"/>
      <c r="C130" s="499"/>
      <c r="D130" s="496"/>
      <c r="E130" s="521"/>
      <c r="F130" s="401"/>
      <c r="G130" s="401"/>
      <c r="H130" s="401"/>
      <c r="I130" s="181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</row>
    <row r="131" spans="1:27" x14ac:dyDescent="0.2">
      <c r="A131" s="498" t="s">
        <v>166</v>
      </c>
      <c r="B131" s="498"/>
      <c r="C131" s="499"/>
      <c r="D131" s="493"/>
      <c r="E131" s="522"/>
      <c r="F131" s="493"/>
      <c r="G131" s="493"/>
      <c r="H131" s="493"/>
      <c r="I131" s="181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</row>
    <row r="132" spans="1:27" x14ac:dyDescent="0.2">
      <c r="A132" s="497" t="s">
        <v>163</v>
      </c>
      <c r="B132" s="501"/>
      <c r="C132" s="499"/>
      <c r="D132" s="400"/>
      <c r="E132" s="523"/>
      <c r="F132" s="493"/>
      <c r="G132" s="493"/>
      <c r="H132" s="493"/>
      <c r="I132" s="181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</row>
    <row r="133" spans="1:27" x14ac:dyDescent="0.2">
      <c r="A133" s="497" t="s">
        <v>165</v>
      </c>
      <c r="B133" s="501"/>
      <c r="C133" s="499"/>
      <c r="D133" s="400"/>
      <c r="E133" s="523"/>
      <c r="F133" s="493"/>
      <c r="G133" s="493"/>
      <c r="H133" s="493"/>
      <c r="I133" s="181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</row>
    <row r="134" spans="1:27" x14ac:dyDescent="0.2">
      <c r="A134" s="493"/>
      <c r="B134" s="493"/>
      <c r="C134" s="493"/>
      <c r="D134" s="493"/>
      <c r="E134" s="522"/>
      <c r="F134" s="493"/>
      <c r="G134" s="493"/>
      <c r="H134" s="493"/>
      <c r="I134" s="181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</row>
    <row r="135" spans="1:27" x14ac:dyDescent="0.2">
      <c r="A135" s="181"/>
      <c r="B135" s="181"/>
      <c r="C135" s="181"/>
      <c r="D135" s="181"/>
      <c r="E135" s="520"/>
      <c r="F135" s="181"/>
      <c r="G135" s="181"/>
      <c r="H135" s="181"/>
      <c r="I135" s="181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</row>
    <row r="136" spans="1:27" x14ac:dyDescent="0.2">
      <c r="A136" s="181"/>
      <c r="B136" s="181"/>
      <c r="C136" s="181"/>
      <c r="D136" s="181"/>
      <c r="E136" s="520"/>
      <c r="F136" s="181"/>
      <c r="G136" s="181"/>
      <c r="H136" s="181"/>
      <c r="I136" s="181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</row>
    <row r="137" spans="1:27" x14ac:dyDescent="0.2">
      <c r="A137" s="181"/>
      <c r="B137" s="181"/>
      <c r="C137" s="181"/>
      <c r="D137" s="181"/>
      <c r="E137" s="520"/>
      <c r="F137" s="181"/>
      <c r="G137" s="181"/>
      <c r="H137" s="181"/>
      <c r="I137" s="181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</row>
    <row r="138" spans="1:27" x14ac:dyDescent="0.2">
      <c r="A138" s="181"/>
      <c r="B138" s="181"/>
      <c r="C138" s="181"/>
      <c r="D138" s="181"/>
      <c r="E138" s="520"/>
      <c r="F138" s="181"/>
      <c r="G138" s="181"/>
      <c r="H138" s="181"/>
      <c r="I138" s="181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</row>
    <row r="139" spans="1:27" x14ac:dyDescent="0.2">
      <c r="A139" s="181"/>
      <c r="B139" s="181"/>
      <c r="C139" s="181"/>
      <c r="D139" s="181"/>
      <c r="E139" s="520"/>
      <c r="F139" s="181"/>
      <c r="G139" s="181"/>
      <c r="H139" s="181"/>
      <c r="I139" s="181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</row>
    <row r="140" spans="1:27" x14ac:dyDescent="0.2">
      <c r="A140" s="181"/>
      <c r="B140" s="181"/>
      <c r="C140" s="181"/>
      <c r="D140" s="181"/>
      <c r="E140" s="520"/>
      <c r="F140" s="181"/>
      <c r="G140" s="181"/>
      <c r="H140" s="181"/>
      <c r="I140" s="181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</row>
    <row r="141" spans="1:27" x14ac:dyDescent="0.2">
      <c r="A141" s="181"/>
      <c r="B141" s="181"/>
      <c r="C141" s="181"/>
      <c r="D141" s="181"/>
      <c r="E141" s="520"/>
      <c r="F141" s="181"/>
      <c r="G141" s="181"/>
      <c r="H141" s="181"/>
      <c r="I141" s="181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</row>
    <row r="142" spans="1:27" x14ac:dyDescent="0.2">
      <c r="A142" s="181"/>
      <c r="B142" s="181"/>
      <c r="C142" s="181"/>
      <c r="D142" s="181"/>
      <c r="E142" s="520"/>
      <c r="F142" s="181"/>
      <c r="G142" s="181"/>
      <c r="H142" s="181"/>
      <c r="I142" s="181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</row>
    <row r="143" spans="1:27" x14ac:dyDescent="0.2">
      <c r="A143" s="181"/>
      <c r="B143" s="181"/>
      <c r="C143" s="181"/>
      <c r="D143" s="181"/>
      <c r="E143" s="520"/>
      <c r="F143" s="181"/>
      <c r="G143" s="181"/>
      <c r="H143" s="181"/>
      <c r="I143" s="181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</row>
    <row r="144" spans="1:27" x14ac:dyDescent="0.2">
      <c r="A144" s="181"/>
      <c r="B144" s="181"/>
      <c r="C144" s="181"/>
      <c r="D144" s="181"/>
      <c r="E144" s="520"/>
      <c r="F144" s="181"/>
      <c r="G144" s="181"/>
      <c r="H144" s="181"/>
      <c r="I144" s="181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</row>
    <row r="145" spans="1:27" x14ac:dyDescent="0.2">
      <c r="A145" s="181"/>
      <c r="B145" s="181"/>
      <c r="C145" s="181"/>
      <c r="D145" s="181"/>
      <c r="E145" s="520"/>
      <c r="F145" s="181"/>
      <c r="G145" s="181"/>
      <c r="H145" s="181"/>
      <c r="I145" s="181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</row>
    <row r="146" spans="1:27" x14ac:dyDescent="0.2">
      <c r="A146" s="181"/>
      <c r="B146" s="181"/>
      <c r="C146" s="181"/>
      <c r="D146" s="181"/>
      <c r="E146" s="520"/>
      <c r="F146" s="181"/>
      <c r="G146" s="181"/>
      <c r="H146" s="181"/>
      <c r="I146" s="181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</row>
    <row r="147" spans="1:27" x14ac:dyDescent="0.2">
      <c r="A147" s="181"/>
      <c r="B147" s="181"/>
      <c r="C147" s="181"/>
      <c r="D147" s="181"/>
      <c r="E147" s="520"/>
      <c r="F147" s="181"/>
      <c r="G147" s="181"/>
      <c r="H147" s="181"/>
      <c r="I147" s="181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</row>
    <row r="148" spans="1:27" x14ac:dyDescent="0.2">
      <c r="A148" s="181"/>
      <c r="B148" s="181"/>
      <c r="C148" s="181"/>
      <c r="D148" s="181"/>
      <c r="E148" s="520"/>
      <c r="F148" s="181"/>
      <c r="G148" s="181"/>
      <c r="H148" s="181"/>
      <c r="I148" s="181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</row>
    <row r="149" spans="1:27" x14ac:dyDescent="0.2">
      <c r="A149" s="181"/>
      <c r="B149" s="181"/>
      <c r="C149" s="181"/>
      <c r="D149" s="181"/>
      <c r="E149" s="520"/>
      <c r="F149" s="181"/>
      <c r="G149" s="181"/>
      <c r="H149" s="181"/>
      <c r="I149" s="181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</row>
    <row r="150" spans="1:27" x14ac:dyDescent="0.2">
      <c r="A150" s="181"/>
      <c r="B150" s="181"/>
      <c r="C150" s="181"/>
      <c r="D150" s="181"/>
      <c r="E150" s="520"/>
      <c r="F150" s="181"/>
      <c r="G150" s="181"/>
      <c r="H150" s="181"/>
      <c r="I150" s="181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</row>
    <row r="151" spans="1:27" x14ac:dyDescent="0.2">
      <c r="A151" s="181"/>
      <c r="B151" s="181"/>
      <c r="C151" s="181"/>
      <c r="D151" s="181"/>
      <c r="E151" s="520"/>
      <c r="F151" s="181"/>
      <c r="G151" s="181"/>
      <c r="H151" s="181"/>
      <c r="I151" s="181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</row>
    <row r="152" spans="1:27" x14ac:dyDescent="0.2">
      <c r="A152" s="181"/>
      <c r="B152" s="181"/>
      <c r="C152" s="181"/>
      <c r="D152" s="181"/>
      <c r="E152" s="520"/>
      <c r="F152" s="181"/>
      <c r="G152" s="181"/>
      <c r="H152" s="181"/>
      <c r="I152" s="181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</row>
    <row r="153" spans="1:27" x14ac:dyDescent="0.2">
      <c r="A153" s="181"/>
      <c r="B153" s="181"/>
      <c r="C153" s="181"/>
      <c r="D153" s="181"/>
      <c r="E153" s="520"/>
      <c r="F153" s="181"/>
      <c r="G153" s="181"/>
      <c r="H153" s="181"/>
      <c r="I153" s="181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</row>
    <row r="154" spans="1:27" x14ac:dyDescent="0.2">
      <c r="A154" s="181"/>
      <c r="B154" s="181"/>
      <c r="C154" s="181"/>
      <c r="D154" s="181"/>
      <c r="E154" s="520"/>
      <c r="F154" s="181"/>
      <c r="G154" s="181"/>
      <c r="H154" s="181"/>
      <c r="I154" s="181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</row>
    <row r="155" spans="1:27" x14ac:dyDescent="0.2">
      <c r="A155" s="181"/>
      <c r="B155" s="181"/>
      <c r="C155" s="181"/>
      <c r="D155" s="181"/>
      <c r="E155" s="520"/>
      <c r="F155" s="181"/>
      <c r="G155" s="181"/>
      <c r="H155" s="181"/>
      <c r="I155" s="181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</row>
    <row r="156" spans="1:27" x14ac:dyDescent="0.2">
      <c r="A156" s="181"/>
      <c r="B156" s="181"/>
      <c r="C156" s="181"/>
      <c r="D156" s="181"/>
      <c r="E156" s="520"/>
      <c r="F156" s="181"/>
      <c r="G156" s="181"/>
      <c r="H156" s="181"/>
      <c r="I156" s="181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</row>
    <row r="157" spans="1:27" x14ac:dyDescent="0.2">
      <c r="A157" s="181"/>
      <c r="B157" s="181"/>
      <c r="C157" s="181"/>
      <c r="D157" s="181"/>
      <c r="E157" s="520"/>
      <c r="F157" s="181"/>
      <c r="G157" s="181"/>
      <c r="H157" s="181"/>
      <c r="I157" s="181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</row>
    <row r="158" spans="1:27" x14ac:dyDescent="0.2">
      <c r="A158" s="181"/>
      <c r="B158" s="181"/>
      <c r="C158" s="181"/>
      <c r="D158" s="181"/>
      <c r="E158" s="520"/>
      <c r="F158" s="181"/>
      <c r="G158" s="181"/>
      <c r="H158" s="181"/>
      <c r="I158" s="181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</row>
    <row r="159" spans="1:27" x14ac:dyDescent="0.2">
      <c r="A159" s="181"/>
      <c r="B159" s="181"/>
      <c r="C159" s="181"/>
      <c r="D159" s="181"/>
      <c r="E159" s="520"/>
      <c r="F159" s="181"/>
      <c r="G159" s="181"/>
      <c r="H159" s="181"/>
      <c r="I159" s="181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</row>
    <row r="160" spans="1:27" x14ac:dyDescent="0.2">
      <c r="A160" s="181"/>
      <c r="B160" s="181"/>
      <c r="C160" s="181"/>
      <c r="D160" s="181"/>
      <c r="E160" s="520"/>
      <c r="F160" s="181"/>
      <c r="G160" s="181"/>
      <c r="H160" s="181"/>
      <c r="I160" s="181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</row>
    <row r="161" spans="1:27" x14ac:dyDescent="0.2">
      <c r="A161" s="181"/>
      <c r="B161" s="181"/>
      <c r="C161" s="181"/>
      <c r="D161" s="181"/>
      <c r="E161" s="520"/>
      <c r="F161" s="181"/>
      <c r="G161" s="181"/>
      <c r="H161" s="181"/>
      <c r="I161" s="181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</row>
    <row r="162" spans="1:27" x14ac:dyDescent="0.2">
      <c r="A162" s="181"/>
      <c r="B162" s="181"/>
      <c r="C162" s="181"/>
      <c r="D162" s="181"/>
      <c r="E162" s="520"/>
      <c r="F162" s="181"/>
      <c r="G162" s="181"/>
      <c r="H162" s="181"/>
      <c r="I162" s="181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</row>
    <row r="163" spans="1:27" x14ac:dyDescent="0.2">
      <c r="A163" s="181"/>
      <c r="B163" s="181"/>
      <c r="C163" s="181"/>
      <c r="D163" s="181"/>
      <c r="E163" s="520"/>
      <c r="F163" s="181"/>
      <c r="G163" s="181"/>
      <c r="H163" s="181"/>
      <c r="I163" s="181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</row>
    <row r="164" spans="1:27" x14ac:dyDescent="0.2">
      <c r="A164" s="181"/>
      <c r="B164" s="181"/>
      <c r="C164" s="181"/>
      <c r="D164" s="181"/>
      <c r="E164" s="520"/>
      <c r="F164" s="181"/>
      <c r="G164" s="181"/>
      <c r="H164" s="181"/>
      <c r="I164" s="181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</row>
    <row r="165" spans="1:27" x14ac:dyDescent="0.2">
      <c r="A165" s="181"/>
      <c r="B165" s="181"/>
      <c r="C165" s="181"/>
      <c r="D165" s="181"/>
      <c r="E165" s="520"/>
      <c r="F165" s="181"/>
      <c r="G165" s="181"/>
      <c r="H165" s="181"/>
      <c r="I165" s="181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</row>
    <row r="166" spans="1:27" x14ac:dyDescent="0.2">
      <c r="A166" s="181"/>
      <c r="B166" s="181"/>
      <c r="C166" s="181"/>
      <c r="D166" s="181"/>
      <c r="E166" s="520"/>
      <c r="F166" s="181"/>
      <c r="G166" s="181"/>
      <c r="H166" s="181"/>
      <c r="I166" s="181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</row>
    <row r="167" spans="1:27" x14ac:dyDescent="0.2">
      <c r="A167" s="181"/>
      <c r="B167" s="181"/>
      <c r="C167" s="181"/>
      <c r="D167" s="181"/>
      <c r="E167" s="520"/>
      <c r="F167" s="181"/>
      <c r="G167" s="181"/>
      <c r="H167" s="181"/>
      <c r="I167" s="181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</row>
    <row r="168" spans="1:27" x14ac:dyDescent="0.2">
      <c r="A168" s="181"/>
      <c r="B168" s="181"/>
      <c r="C168" s="181"/>
      <c r="D168" s="181"/>
      <c r="E168" s="520"/>
      <c r="F168" s="181"/>
      <c r="G168" s="181"/>
      <c r="H168" s="181"/>
      <c r="I168" s="181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</row>
    <row r="169" spans="1:27" x14ac:dyDescent="0.2">
      <c r="A169" s="181"/>
      <c r="B169" s="181"/>
      <c r="C169" s="181"/>
      <c r="D169" s="181"/>
      <c r="E169" s="520"/>
      <c r="F169" s="181"/>
      <c r="G169" s="181"/>
      <c r="H169" s="181"/>
      <c r="I169" s="181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</row>
    <row r="170" spans="1:27" x14ac:dyDescent="0.2">
      <c r="A170" s="181"/>
      <c r="B170" s="181"/>
      <c r="C170" s="181"/>
      <c r="D170" s="181"/>
      <c r="E170" s="520"/>
      <c r="F170" s="181"/>
      <c r="G170" s="181"/>
      <c r="H170" s="181"/>
      <c r="I170" s="181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</row>
    <row r="171" spans="1:27" x14ac:dyDescent="0.2">
      <c r="A171" s="181"/>
      <c r="B171" s="181"/>
      <c r="C171" s="181"/>
      <c r="D171" s="181"/>
      <c r="E171" s="520"/>
      <c r="F171" s="181"/>
      <c r="G171" s="181"/>
      <c r="H171" s="181"/>
      <c r="I171" s="181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</row>
    <row r="172" spans="1:27" x14ac:dyDescent="0.2">
      <c r="A172" s="181"/>
      <c r="B172" s="181"/>
      <c r="C172" s="181"/>
      <c r="D172" s="181"/>
      <c r="E172" s="520"/>
      <c r="F172" s="181"/>
      <c r="G172" s="181"/>
      <c r="H172" s="181"/>
      <c r="I172" s="181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</row>
    <row r="173" spans="1:27" x14ac:dyDescent="0.2">
      <c r="A173" s="181"/>
      <c r="B173" s="181"/>
      <c r="C173" s="181"/>
      <c r="D173" s="181"/>
      <c r="E173" s="520"/>
      <c r="F173" s="181"/>
      <c r="G173" s="181"/>
      <c r="H173" s="181"/>
      <c r="I173" s="181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</row>
    <row r="174" spans="1:27" x14ac:dyDescent="0.2">
      <c r="A174" s="181"/>
      <c r="B174" s="181"/>
      <c r="C174" s="181"/>
      <c r="D174" s="181"/>
      <c r="E174" s="520"/>
      <c r="F174" s="181"/>
      <c r="G174" s="181"/>
      <c r="H174" s="181"/>
      <c r="I174" s="181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</row>
    <row r="175" spans="1:27" x14ac:dyDescent="0.2">
      <c r="A175" s="181"/>
      <c r="B175" s="181"/>
      <c r="C175" s="181"/>
      <c r="D175" s="181"/>
      <c r="E175" s="520"/>
      <c r="F175" s="181"/>
      <c r="G175" s="181"/>
      <c r="H175" s="181"/>
      <c r="I175" s="181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</row>
    <row r="176" spans="1:27" x14ac:dyDescent="0.2">
      <c r="A176" s="181"/>
      <c r="B176" s="181"/>
      <c r="C176" s="181"/>
      <c r="D176" s="181"/>
      <c r="E176" s="520"/>
      <c r="F176" s="181"/>
      <c r="G176" s="181"/>
      <c r="H176" s="181"/>
      <c r="I176" s="181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</row>
    <row r="177" spans="1:27" x14ac:dyDescent="0.2">
      <c r="A177" s="181"/>
      <c r="B177" s="181"/>
      <c r="C177" s="181"/>
      <c r="D177" s="181"/>
      <c r="E177" s="520"/>
      <c r="F177" s="181"/>
      <c r="G177" s="181"/>
      <c r="H177" s="181"/>
      <c r="I177" s="181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</row>
    <row r="178" spans="1:27" x14ac:dyDescent="0.2">
      <c r="A178" s="181"/>
      <c r="B178" s="181"/>
      <c r="C178" s="181"/>
      <c r="D178" s="181"/>
      <c r="E178" s="520"/>
      <c r="F178" s="181"/>
      <c r="G178" s="181"/>
      <c r="H178" s="181"/>
      <c r="I178" s="181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</row>
    <row r="179" spans="1:27" x14ac:dyDescent="0.2">
      <c r="A179" s="181"/>
      <c r="B179" s="181"/>
      <c r="C179" s="181"/>
      <c r="D179" s="181"/>
      <c r="E179" s="520"/>
      <c r="F179" s="181"/>
      <c r="G179" s="181"/>
      <c r="H179" s="181"/>
      <c r="I179" s="181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</row>
    <row r="180" spans="1:27" x14ac:dyDescent="0.2">
      <c r="A180" s="181"/>
      <c r="B180" s="181"/>
      <c r="C180" s="181"/>
      <c r="D180" s="181"/>
      <c r="E180" s="520"/>
      <c r="F180" s="181"/>
      <c r="G180" s="181"/>
      <c r="H180" s="181"/>
      <c r="I180" s="181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</row>
    <row r="181" spans="1:27" x14ac:dyDescent="0.2">
      <c r="A181" s="181"/>
      <c r="B181" s="181"/>
      <c r="C181" s="181"/>
      <c r="D181" s="181"/>
      <c r="E181" s="520"/>
      <c r="F181" s="181"/>
      <c r="G181" s="181"/>
      <c r="H181" s="181"/>
      <c r="I181" s="181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</row>
    <row r="182" spans="1:27" x14ac:dyDescent="0.2">
      <c r="A182" s="181"/>
      <c r="B182" s="181"/>
      <c r="C182" s="181"/>
      <c r="D182" s="181"/>
      <c r="E182" s="520"/>
      <c r="F182" s="181"/>
      <c r="G182" s="181"/>
      <c r="H182" s="181"/>
      <c r="I182" s="181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</row>
    <row r="183" spans="1:27" x14ac:dyDescent="0.2">
      <c r="A183" s="181"/>
      <c r="B183" s="181"/>
      <c r="C183" s="181"/>
      <c r="D183" s="181"/>
      <c r="E183" s="520"/>
      <c r="F183" s="181"/>
      <c r="G183" s="181"/>
      <c r="H183" s="181"/>
      <c r="I183" s="181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</row>
    <row r="184" spans="1:27" x14ac:dyDescent="0.2">
      <c r="A184" s="181"/>
      <c r="B184" s="181"/>
      <c r="C184" s="181"/>
      <c r="D184" s="181"/>
      <c r="E184" s="520"/>
      <c r="F184" s="181"/>
      <c r="G184" s="181"/>
      <c r="H184" s="181"/>
      <c r="I184" s="181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</row>
    <row r="185" spans="1:27" x14ac:dyDescent="0.2">
      <c r="A185" s="181"/>
      <c r="B185" s="181"/>
      <c r="C185" s="181"/>
      <c r="D185" s="181"/>
      <c r="E185" s="520"/>
      <c r="F185" s="181"/>
      <c r="G185" s="181"/>
      <c r="H185" s="181"/>
      <c r="I185" s="181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</row>
    <row r="186" spans="1:27" x14ac:dyDescent="0.2">
      <c r="A186" s="181"/>
      <c r="B186" s="181"/>
      <c r="C186" s="181"/>
      <c r="D186" s="181"/>
      <c r="E186" s="520"/>
      <c r="F186" s="181"/>
      <c r="G186" s="181"/>
      <c r="H186" s="181"/>
      <c r="I186" s="181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</row>
    <row r="187" spans="1:27" x14ac:dyDescent="0.2">
      <c r="A187" s="181"/>
      <c r="B187" s="181"/>
      <c r="C187" s="181"/>
      <c r="D187" s="181"/>
      <c r="E187" s="520"/>
      <c r="F187" s="181"/>
      <c r="G187" s="181"/>
      <c r="H187" s="181"/>
      <c r="I187" s="181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</row>
    <row r="188" spans="1:27" x14ac:dyDescent="0.2">
      <c r="A188" s="181"/>
      <c r="B188" s="181"/>
      <c r="C188" s="181"/>
      <c r="D188" s="181"/>
      <c r="E188" s="520"/>
      <c r="F188" s="181"/>
      <c r="G188" s="181"/>
      <c r="H188" s="181"/>
      <c r="I188" s="181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</row>
    <row r="189" spans="1:27" x14ac:dyDescent="0.2">
      <c r="A189" s="181"/>
      <c r="B189" s="181"/>
      <c r="C189" s="181"/>
      <c r="D189" s="181"/>
      <c r="E189" s="520"/>
      <c r="F189" s="181"/>
      <c r="G189" s="181"/>
      <c r="H189" s="181"/>
      <c r="I189" s="181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</row>
    <row r="190" spans="1:27" x14ac:dyDescent="0.2">
      <c r="A190" s="181"/>
      <c r="B190" s="181"/>
      <c r="C190" s="181"/>
      <c r="D190" s="181"/>
      <c r="E190" s="520"/>
      <c r="F190" s="181"/>
      <c r="G190" s="181"/>
      <c r="H190" s="181"/>
      <c r="I190" s="181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</row>
    <row r="191" spans="1:27" x14ac:dyDescent="0.2">
      <c r="A191" s="181"/>
      <c r="B191" s="181"/>
      <c r="C191" s="181"/>
      <c r="D191" s="181"/>
      <c r="E191" s="520"/>
      <c r="F191" s="181"/>
      <c r="G191" s="181"/>
      <c r="H191" s="181"/>
      <c r="I191" s="181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</row>
    <row r="192" spans="1:27" x14ac:dyDescent="0.2">
      <c r="A192" s="181"/>
      <c r="B192" s="181"/>
      <c r="C192" s="181"/>
      <c r="D192" s="181"/>
      <c r="E192" s="520"/>
      <c r="F192" s="181"/>
      <c r="G192" s="181"/>
      <c r="H192" s="181"/>
      <c r="I192" s="181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</row>
    <row r="193" spans="1:27" x14ac:dyDescent="0.2">
      <c r="A193" s="181"/>
      <c r="B193" s="181"/>
      <c r="C193" s="181"/>
      <c r="D193" s="181"/>
      <c r="E193" s="520"/>
      <c r="F193" s="181"/>
      <c r="G193" s="181"/>
      <c r="H193" s="181"/>
      <c r="I193" s="181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</row>
    <row r="194" spans="1:27" x14ac:dyDescent="0.2">
      <c r="A194" s="181"/>
      <c r="B194" s="181"/>
      <c r="C194" s="181"/>
      <c r="D194" s="181"/>
      <c r="E194" s="520"/>
      <c r="F194" s="181"/>
      <c r="G194" s="181"/>
      <c r="H194" s="181"/>
      <c r="I194" s="181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</row>
    <row r="195" spans="1:27" x14ac:dyDescent="0.2">
      <c r="A195" s="181"/>
      <c r="B195" s="181"/>
      <c r="C195" s="181"/>
      <c r="D195" s="181"/>
      <c r="E195" s="520"/>
      <c r="F195" s="181"/>
      <c r="G195" s="181"/>
      <c r="H195" s="181"/>
      <c r="I195" s="181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</row>
    <row r="196" spans="1:27" x14ac:dyDescent="0.2">
      <c r="A196" s="181"/>
      <c r="B196" s="181"/>
      <c r="C196" s="181"/>
      <c r="D196" s="181"/>
      <c r="E196" s="520"/>
      <c r="F196" s="181"/>
      <c r="G196" s="181"/>
      <c r="H196" s="181"/>
      <c r="I196" s="181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</row>
    <row r="197" spans="1:27" x14ac:dyDescent="0.2">
      <c r="A197" s="181"/>
      <c r="B197" s="181"/>
      <c r="C197" s="181"/>
      <c r="D197" s="181"/>
      <c r="E197" s="520"/>
      <c r="F197" s="181"/>
      <c r="G197" s="181"/>
      <c r="H197" s="181"/>
      <c r="I197" s="181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</row>
    <row r="198" spans="1:27" x14ac:dyDescent="0.2">
      <c r="A198" s="181"/>
      <c r="B198" s="181"/>
      <c r="C198" s="181"/>
      <c r="D198" s="181"/>
      <c r="E198" s="520"/>
      <c r="F198" s="181"/>
      <c r="G198" s="181"/>
      <c r="H198" s="181"/>
      <c r="I198" s="181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</row>
    <row r="199" spans="1:27" x14ac:dyDescent="0.2">
      <c r="A199" s="181"/>
      <c r="B199" s="181"/>
      <c r="C199" s="181"/>
      <c r="D199" s="181"/>
      <c r="E199" s="520"/>
      <c r="F199" s="181"/>
      <c r="G199" s="181"/>
      <c r="H199" s="181"/>
      <c r="I199" s="181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</row>
    <row r="200" spans="1:27" x14ac:dyDescent="0.2">
      <c r="A200" s="181"/>
      <c r="B200" s="181"/>
      <c r="C200" s="181"/>
      <c r="D200" s="181"/>
      <c r="E200" s="520"/>
      <c r="F200" s="181"/>
      <c r="G200" s="181"/>
      <c r="H200" s="181"/>
      <c r="I200" s="181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</row>
    <row r="201" spans="1:27" x14ac:dyDescent="0.2">
      <c r="A201" s="181"/>
      <c r="B201" s="181"/>
      <c r="C201" s="181"/>
      <c r="D201" s="181"/>
      <c r="E201" s="520"/>
      <c r="F201" s="181"/>
      <c r="G201" s="181"/>
      <c r="H201" s="181"/>
      <c r="I201" s="181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</row>
    <row r="202" spans="1:27" x14ac:dyDescent="0.2">
      <c r="A202" s="181"/>
      <c r="B202" s="181"/>
      <c r="C202" s="181"/>
      <c r="D202" s="181"/>
      <c r="E202" s="520"/>
      <c r="F202" s="181"/>
      <c r="G202" s="181"/>
      <c r="H202" s="181"/>
      <c r="I202" s="181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</row>
    <row r="203" spans="1:27" x14ac:dyDescent="0.2">
      <c r="A203" s="181"/>
      <c r="B203" s="181"/>
      <c r="C203" s="181"/>
      <c r="D203" s="181"/>
      <c r="E203" s="520"/>
      <c r="F203" s="181"/>
      <c r="G203" s="181"/>
      <c r="H203" s="181"/>
      <c r="I203" s="181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</row>
    <row r="204" spans="1:27" x14ac:dyDescent="0.2">
      <c r="A204" s="181"/>
      <c r="B204" s="181"/>
      <c r="C204" s="181"/>
      <c r="D204" s="181"/>
      <c r="E204" s="520"/>
      <c r="F204" s="181"/>
      <c r="G204" s="181"/>
      <c r="H204" s="181"/>
      <c r="I204" s="181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</row>
    <row r="205" spans="1:27" x14ac:dyDescent="0.2">
      <c r="A205" s="181"/>
      <c r="B205" s="181"/>
      <c r="C205" s="181"/>
      <c r="D205" s="181"/>
      <c r="E205" s="520"/>
      <c r="F205" s="181"/>
      <c r="G205" s="181"/>
      <c r="H205" s="181"/>
      <c r="I205" s="181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</row>
    <row r="206" spans="1:27" x14ac:dyDescent="0.2">
      <c r="A206" s="181"/>
      <c r="B206" s="181"/>
      <c r="C206" s="181"/>
      <c r="D206" s="181"/>
      <c r="E206" s="520"/>
      <c r="F206" s="181"/>
      <c r="G206" s="181"/>
      <c r="H206" s="181"/>
      <c r="I206" s="181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</row>
    <row r="207" spans="1:27" x14ac:dyDescent="0.2">
      <c r="A207" s="181"/>
      <c r="B207" s="181"/>
      <c r="C207" s="181"/>
      <c r="D207" s="181"/>
      <c r="E207" s="520"/>
      <c r="F207" s="181"/>
      <c r="G207" s="181"/>
      <c r="H207" s="181"/>
      <c r="I207" s="181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</row>
    <row r="208" spans="1:27" x14ac:dyDescent="0.2">
      <c r="A208" s="181"/>
      <c r="B208" s="181"/>
      <c r="C208" s="181"/>
      <c r="D208" s="181"/>
      <c r="E208" s="520"/>
      <c r="F208" s="181"/>
      <c r="G208" s="181"/>
      <c r="H208" s="181"/>
      <c r="I208" s="181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</row>
    <row r="209" spans="1:27" x14ac:dyDescent="0.2">
      <c r="A209" s="181"/>
      <c r="B209" s="181"/>
      <c r="C209" s="181"/>
      <c r="D209" s="181"/>
      <c r="E209" s="520"/>
      <c r="F209" s="181"/>
      <c r="G209" s="181"/>
      <c r="H209" s="181"/>
      <c r="I209" s="181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</row>
    <row r="210" spans="1:27" x14ac:dyDescent="0.2">
      <c r="A210" s="181"/>
      <c r="B210" s="181"/>
      <c r="C210" s="181"/>
      <c r="D210" s="181"/>
      <c r="E210" s="520"/>
      <c r="F210" s="181"/>
      <c r="G210" s="181"/>
      <c r="H210" s="181"/>
      <c r="I210" s="181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</row>
    <row r="211" spans="1:27" x14ac:dyDescent="0.2">
      <c r="A211" s="181"/>
      <c r="B211" s="181"/>
      <c r="C211" s="181"/>
      <c r="D211" s="181"/>
      <c r="E211" s="520"/>
      <c r="F211" s="181"/>
      <c r="G211" s="181"/>
      <c r="H211" s="181"/>
      <c r="I211" s="181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</row>
    <row r="212" spans="1:27" x14ac:dyDescent="0.2">
      <c r="A212" s="181"/>
      <c r="B212" s="181"/>
      <c r="C212" s="181"/>
      <c r="D212" s="181"/>
      <c r="E212" s="520"/>
      <c r="F212" s="181"/>
      <c r="G212" s="181"/>
      <c r="H212" s="181"/>
      <c r="I212" s="181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</row>
    <row r="213" spans="1:27" x14ac:dyDescent="0.2">
      <c r="A213" s="181"/>
      <c r="B213" s="181"/>
      <c r="C213" s="181"/>
      <c r="D213" s="181"/>
      <c r="E213" s="520"/>
      <c r="F213" s="181"/>
      <c r="G213" s="181"/>
      <c r="H213" s="181"/>
      <c r="I213" s="181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</row>
    <row r="214" spans="1:27" x14ac:dyDescent="0.2">
      <c r="A214" s="181"/>
      <c r="B214" s="181"/>
      <c r="C214" s="181"/>
      <c r="D214" s="181"/>
      <c r="E214" s="520"/>
      <c r="F214" s="181"/>
      <c r="G214" s="181"/>
      <c r="H214" s="181"/>
      <c r="I214" s="181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</row>
    <row r="215" spans="1:27" x14ac:dyDescent="0.2">
      <c r="A215" s="181"/>
      <c r="B215" s="181"/>
      <c r="C215" s="181"/>
      <c r="D215" s="181"/>
      <c r="E215" s="520"/>
      <c r="F215" s="181"/>
      <c r="G215" s="181"/>
      <c r="H215" s="181"/>
      <c r="I215" s="181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</row>
    <row r="216" spans="1:27" x14ac:dyDescent="0.2">
      <c r="A216" s="181"/>
      <c r="B216" s="181"/>
      <c r="C216" s="181"/>
      <c r="D216" s="181"/>
      <c r="E216" s="520"/>
      <c r="F216" s="181"/>
      <c r="G216" s="181"/>
      <c r="H216" s="181"/>
      <c r="I216" s="181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</row>
    <row r="217" spans="1:27" x14ac:dyDescent="0.2">
      <c r="A217" s="181"/>
      <c r="B217" s="181"/>
      <c r="C217" s="181"/>
      <c r="D217" s="181"/>
      <c r="E217" s="520"/>
      <c r="F217" s="181"/>
      <c r="G217" s="181"/>
      <c r="H217" s="181"/>
      <c r="I217" s="181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</row>
    <row r="218" spans="1:27" x14ac:dyDescent="0.2">
      <c r="A218" s="181"/>
      <c r="B218" s="181"/>
      <c r="C218" s="181"/>
      <c r="D218" s="181"/>
      <c r="E218" s="520"/>
      <c r="F218" s="181"/>
      <c r="G218" s="181"/>
      <c r="H218" s="181"/>
      <c r="I218" s="181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</row>
    <row r="219" spans="1:27" x14ac:dyDescent="0.2">
      <c r="A219" s="181"/>
      <c r="B219" s="181"/>
      <c r="C219" s="181"/>
      <c r="D219" s="181"/>
      <c r="E219" s="520"/>
      <c r="F219" s="181"/>
      <c r="G219" s="181"/>
      <c r="H219" s="181"/>
      <c r="I219" s="181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</row>
    <row r="220" spans="1:27" x14ac:dyDescent="0.2">
      <c r="A220" s="181"/>
      <c r="B220" s="181"/>
      <c r="C220" s="181"/>
      <c r="D220" s="181"/>
      <c r="E220" s="520"/>
      <c r="F220" s="181"/>
      <c r="G220" s="181"/>
      <c r="H220" s="181"/>
      <c r="I220" s="181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</row>
    <row r="221" spans="1:27" x14ac:dyDescent="0.2">
      <c r="A221" s="181"/>
      <c r="B221" s="181"/>
      <c r="C221" s="181"/>
      <c r="D221" s="181"/>
      <c r="E221" s="520"/>
      <c r="F221" s="181"/>
      <c r="G221" s="181"/>
      <c r="H221" s="181"/>
      <c r="I221" s="181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</row>
    <row r="222" spans="1:27" x14ac:dyDescent="0.2">
      <c r="A222" s="181"/>
      <c r="B222" s="181"/>
      <c r="C222" s="181"/>
      <c r="D222" s="181"/>
      <c r="E222" s="520"/>
      <c r="F222" s="181"/>
      <c r="G222" s="181"/>
      <c r="H222" s="181"/>
      <c r="I222" s="181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</row>
    <row r="223" spans="1:27" x14ac:dyDescent="0.2">
      <c r="A223" s="181"/>
      <c r="B223" s="181"/>
      <c r="C223" s="181"/>
      <c r="D223" s="181"/>
      <c r="E223" s="520"/>
      <c r="F223" s="181"/>
      <c r="G223" s="181"/>
      <c r="H223" s="181"/>
      <c r="I223" s="181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</row>
    <row r="224" spans="1:27" x14ac:dyDescent="0.2">
      <c r="A224" s="181"/>
      <c r="B224" s="181"/>
      <c r="C224" s="181"/>
      <c r="D224" s="181"/>
      <c r="E224" s="520"/>
      <c r="F224" s="181"/>
      <c r="G224" s="181"/>
      <c r="H224" s="181"/>
      <c r="I224" s="181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</row>
    <row r="225" spans="1:27" x14ac:dyDescent="0.2">
      <c r="A225" s="181"/>
      <c r="B225" s="181"/>
      <c r="C225" s="181"/>
      <c r="D225" s="181"/>
      <c r="E225" s="520"/>
      <c r="F225" s="181"/>
      <c r="G225" s="181"/>
      <c r="H225" s="181"/>
      <c r="I225" s="181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</row>
    <row r="226" spans="1:27" x14ac:dyDescent="0.2">
      <c r="A226" s="181"/>
      <c r="B226" s="181"/>
      <c r="C226" s="181"/>
      <c r="D226" s="181"/>
      <c r="E226" s="520"/>
      <c r="F226" s="181"/>
      <c r="G226" s="181"/>
      <c r="H226" s="181"/>
      <c r="I226" s="181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</row>
    <row r="227" spans="1:27" x14ac:dyDescent="0.2">
      <c r="A227" s="181"/>
      <c r="B227" s="181"/>
      <c r="C227" s="181"/>
      <c r="D227" s="181"/>
      <c r="E227" s="520"/>
      <c r="F227" s="181"/>
      <c r="G227" s="181"/>
      <c r="H227" s="181"/>
      <c r="I227" s="181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</row>
    <row r="228" spans="1:27" x14ac:dyDescent="0.2">
      <c r="A228" s="181"/>
      <c r="B228" s="181"/>
      <c r="C228" s="181"/>
      <c r="D228" s="181"/>
      <c r="E228" s="520"/>
      <c r="F228" s="181"/>
      <c r="G228" s="181"/>
      <c r="H228" s="181"/>
      <c r="I228" s="181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</row>
    <row r="229" spans="1:27" x14ac:dyDescent="0.2">
      <c r="A229" s="181"/>
      <c r="B229" s="181"/>
      <c r="C229" s="181"/>
      <c r="D229" s="181"/>
      <c r="E229" s="520"/>
      <c r="F229" s="181"/>
      <c r="G229" s="181"/>
      <c r="H229" s="181"/>
      <c r="I229" s="181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</row>
    <row r="230" spans="1:27" x14ac:dyDescent="0.2">
      <c r="A230" s="181"/>
      <c r="B230" s="181"/>
      <c r="C230" s="181"/>
      <c r="D230" s="181"/>
      <c r="E230" s="520"/>
      <c r="F230" s="181"/>
      <c r="G230" s="181"/>
      <c r="H230" s="181"/>
      <c r="I230" s="181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</row>
    <row r="231" spans="1:27" x14ac:dyDescent="0.2">
      <c r="A231" s="181"/>
      <c r="B231" s="181"/>
      <c r="C231" s="181"/>
      <c r="D231" s="181"/>
      <c r="E231" s="520"/>
      <c r="F231" s="181"/>
      <c r="G231" s="181"/>
      <c r="H231" s="181"/>
      <c r="I231" s="181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</row>
    <row r="232" spans="1:27" x14ac:dyDescent="0.2">
      <c r="A232" s="181"/>
      <c r="B232" s="181"/>
      <c r="C232" s="181"/>
      <c r="D232" s="181"/>
      <c r="E232" s="520"/>
      <c r="F232" s="181"/>
      <c r="G232" s="181"/>
      <c r="H232" s="181"/>
      <c r="I232" s="181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</row>
    <row r="233" spans="1:27" x14ac:dyDescent="0.2">
      <c r="A233" s="181"/>
      <c r="B233" s="181"/>
      <c r="C233" s="181"/>
      <c r="D233" s="181"/>
      <c r="E233" s="520"/>
      <c r="F233" s="181"/>
      <c r="G233" s="181"/>
      <c r="H233" s="181"/>
      <c r="I233" s="181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</row>
    <row r="234" spans="1:27" x14ac:dyDescent="0.2">
      <c r="A234" s="181"/>
      <c r="B234" s="181"/>
      <c r="C234" s="181"/>
      <c r="D234" s="181"/>
      <c r="E234" s="520"/>
      <c r="F234" s="181"/>
      <c r="G234" s="181"/>
      <c r="H234" s="181"/>
      <c r="I234" s="181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</row>
    <row r="235" spans="1:27" x14ac:dyDescent="0.2">
      <c r="A235" s="181"/>
      <c r="B235" s="181"/>
      <c r="C235" s="181"/>
      <c r="D235" s="181"/>
      <c r="E235" s="520"/>
      <c r="F235" s="181"/>
      <c r="G235" s="181"/>
      <c r="H235" s="181"/>
      <c r="I235" s="181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</row>
    <row r="236" spans="1:27" x14ac:dyDescent="0.2">
      <c r="A236" s="181"/>
      <c r="B236" s="181"/>
      <c r="C236" s="181"/>
      <c r="D236" s="181"/>
      <c r="E236" s="520"/>
      <c r="F236" s="181"/>
      <c r="G236" s="181"/>
      <c r="H236" s="181"/>
      <c r="I236" s="181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</row>
    <row r="237" spans="1:27" x14ac:dyDescent="0.2">
      <c r="A237" s="181"/>
      <c r="B237" s="181"/>
      <c r="C237" s="181"/>
      <c r="D237" s="181"/>
      <c r="E237" s="520"/>
      <c r="F237" s="181"/>
      <c r="G237" s="181"/>
      <c r="H237" s="181"/>
      <c r="I237" s="181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</row>
    <row r="238" spans="1:27" x14ac:dyDescent="0.2">
      <c r="A238" s="181"/>
      <c r="B238" s="181"/>
      <c r="C238" s="181"/>
      <c r="D238" s="181"/>
      <c r="E238" s="520"/>
      <c r="F238" s="181"/>
      <c r="G238" s="181"/>
      <c r="H238" s="181"/>
      <c r="I238" s="181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</row>
    <row r="239" spans="1:27" x14ac:dyDescent="0.2">
      <c r="A239" s="181"/>
      <c r="B239" s="181"/>
      <c r="C239" s="181"/>
      <c r="D239" s="181"/>
      <c r="E239" s="520"/>
      <c r="F239" s="181"/>
      <c r="G239" s="181"/>
      <c r="H239" s="181"/>
      <c r="I239" s="181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</row>
    <row r="240" spans="1:27" x14ac:dyDescent="0.2">
      <c r="A240" s="181"/>
      <c r="B240" s="181"/>
      <c r="C240" s="181"/>
      <c r="D240" s="181"/>
      <c r="E240" s="520"/>
      <c r="F240" s="181"/>
      <c r="G240" s="181"/>
      <c r="H240" s="181"/>
      <c r="I240" s="181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</row>
    <row r="241" spans="1:27" x14ac:dyDescent="0.2">
      <c r="A241" s="181"/>
      <c r="B241" s="181"/>
      <c r="C241" s="181"/>
      <c r="D241" s="181"/>
      <c r="E241" s="520"/>
      <c r="F241" s="181"/>
      <c r="G241" s="181"/>
      <c r="H241" s="181"/>
      <c r="I241" s="181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</row>
    <row r="242" spans="1:27" x14ac:dyDescent="0.2">
      <c r="A242" s="181"/>
      <c r="B242" s="181"/>
      <c r="C242" s="181"/>
      <c r="D242" s="181"/>
      <c r="E242" s="520"/>
      <c r="F242" s="181"/>
      <c r="G242" s="181"/>
      <c r="H242" s="181"/>
      <c r="I242" s="181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</row>
    <row r="243" spans="1:27" x14ac:dyDescent="0.2">
      <c r="A243" s="181"/>
      <c r="B243" s="181"/>
      <c r="C243" s="181"/>
      <c r="D243" s="181"/>
      <c r="E243" s="520"/>
      <c r="F243" s="181"/>
      <c r="G243" s="181"/>
      <c r="H243" s="181"/>
      <c r="I243" s="181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</row>
    <row r="244" spans="1:27" x14ac:dyDescent="0.2">
      <c r="A244" s="181"/>
      <c r="B244" s="181"/>
      <c r="C244" s="181"/>
      <c r="D244" s="181"/>
      <c r="E244" s="520"/>
      <c r="F244" s="181"/>
      <c r="G244" s="181"/>
      <c r="H244" s="181"/>
      <c r="I244" s="181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</row>
    <row r="245" spans="1:27" x14ac:dyDescent="0.2">
      <c r="A245" s="181"/>
      <c r="B245" s="181"/>
      <c r="C245" s="181"/>
      <c r="D245" s="181"/>
      <c r="E245" s="520"/>
      <c r="F245" s="181"/>
      <c r="G245" s="181"/>
      <c r="H245" s="181"/>
      <c r="I245" s="181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</row>
    <row r="246" spans="1:27" x14ac:dyDescent="0.2">
      <c r="A246" s="181"/>
      <c r="B246" s="181"/>
      <c r="C246" s="181"/>
      <c r="D246" s="181"/>
      <c r="E246" s="520"/>
      <c r="F246" s="181"/>
      <c r="G246" s="181"/>
      <c r="H246" s="181"/>
      <c r="I246" s="181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</row>
    <row r="247" spans="1:27" x14ac:dyDescent="0.2">
      <c r="A247" s="181"/>
      <c r="B247" s="181"/>
      <c r="C247" s="181"/>
      <c r="D247" s="181"/>
      <c r="E247" s="520"/>
      <c r="F247" s="181"/>
      <c r="G247" s="181"/>
      <c r="H247" s="181"/>
      <c r="I247" s="181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</row>
    <row r="248" spans="1:27" x14ac:dyDescent="0.2">
      <c r="A248" s="181"/>
      <c r="B248" s="181"/>
      <c r="C248" s="181"/>
      <c r="D248" s="181"/>
      <c r="E248" s="520"/>
      <c r="F248" s="181"/>
      <c r="G248" s="181"/>
      <c r="H248" s="181"/>
      <c r="I248" s="181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</row>
    <row r="249" spans="1:27" x14ac:dyDescent="0.2">
      <c r="A249" s="181"/>
      <c r="B249" s="181"/>
      <c r="C249" s="181"/>
      <c r="D249" s="181"/>
      <c r="E249" s="520"/>
      <c r="F249" s="181"/>
      <c r="G249" s="181"/>
      <c r="H249" s="181"/>
      <c r="I249" s="181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</row>
    <row r="250" spans="1:27" x14ac:dyDescent="0.2">
      <c r="A250" s="181"/>
      <c r="B250" s="181"/>
      <c r="C250" s="181"/>
      <c r="D250" s="181"/>
      <c r="E250" s="520"/>
      <c r="F250" s="181"/>
      <c r="G250" s="181"/>
      <c r="H250" s="181"/>
      <c r="I250" s="181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</row>
    <row r="251" spans="1:27" x14ac:dyDescent="0.2">
      <c r="A251" s="181"/>
      <c r="B251" s="181"/>
      <c r="C251" s="181"/>
      <c r="D251" s="181"/>
      <c r="E251" s="520"/>
      <c r="F251" s="181"/>
      <c r="G251" s="181"/>
      <c r="H251" s="181"/>
      <c r="I251" s="181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</row>
    <row r="252" spans="1:27" x14ac:dyDescent="0.2">
      <c r="A252" s="181"/>
      <c r="B252" s="181"/>
      <c r="C252" s="181"/>
      <c r="D252" s="181"/>
      <c r="E252" s="520"/>
      <c r="F252" s="181"/>
      <c r="G252" s="181"/>
      <c r="H252" s="181"/>
      <c r="I252" s="181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</row>
    <row r="253" spans="1:27" x14ac:dyDescent="0.2">
      <c r="A253" s="181"/>
      <c r="B253" s="181"/>
      <c r="C253" s="181"/>
      <c r="D253" s="181"/>
      <c r="E253" s="520"/>
      <c r="F253" s="181"/>
      <c r="G253" s="181"/>
      <c r="H253" s="181"/>
      <c r="I253" s="181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</row>
    <row r="254" spans="1:27" x14ac:dyDescent="0.2">
      <c r="A254" s="181"/>
      <c r="B254" s="181"/>
      <c r="C254" s="181"/>
      <c r="D254" s="181"/>
      <c r="E254" s="520"/>
      <c r="F254" s="181"/>
      <c r="G254" s="181"/>
      <c r="H254" s="181"/>
      <c r="I254" s="181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</row>
    <row r="255" spans="1:27" x14ac:dyDescent="0.2">
      <c r="A255" s="181"/>
      <c r="B255" s="181"/>
      <c r="C255" s="181"/>
      <c r="D255" s="181"/>
      <c r="E255" s="520"/>
      <c r="F255" s="181"/>
      <c r="G255" s="181"/>
      <c r="H255" s="181"/>
      <c r="I255" s="181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</row>
    <row r="256" spans="1:27" x14ac:dyDescent="0.2">
      <c r="A256" s="181"/>
      <c r="B256" s="181"/>
      <c r="C256" s="181"/>
      <c r="D256" s="181"/>
      <c r="E256" s="520"/>
      <c r="F256" s="181"/>
      <c r="G256" s="181"/>
      <c r="H256" s="181"/>
      <c r="I256" s="181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</row>
    <row r="257" spans="1:27" x14ac:dyDescent="0.2">
      <c r="A257" s="181"/>
      <c r="B257" s="181"/>
      <c r="C257" s="181"/>
      <c r="D257" s="181"/>
      <c r="E257" s="520"/>
      <c r="F257" s="181"/>
      <c r="G257" s="181"/>
      <c r="H257" s="181"/>
      <c r="I257" s="181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</row>
    <row r="258" spans="1:27" x14ac:dyDescent="0.2">
      <c r="A258" s="181"/>
      <c r="B258" s="181"/>
      <c r="C258" s="181"/>
      <c r="D258" s="181"/>
      <c r="E258" s="520"/>
      <c r="F258" s="181"/>
      <c r="G258" s="181"/>
      <c r="H258" s="181"/>
      <c r="I258" s="181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</row>
    <row r="259" spans="1:27" x14ac:dyDescent="0.2">
      <c r="A259" s="181"/>
      <c r="B259" s="181"/>
      <c r="C259" s="181"/>
      <c r="D259" s="181"/>
      <c r="E259" s="520"/>
      <c r="F259" s="181"/>
      <c r="G259" s="181"/>
      <c r="H259" s="181"/>
      <c r="I259" s="181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</row>
    <row r="260" spans="1:27" x14ac:dyDescent="0.2">
      <c r="A260" s="181"/>
      <c r="B260" s="181"/>
      <c r="C260" s="181"/>
      <c r="D260" s="181"/>
      <c r="E260" s="520"/>
      <c r="F260" s="181"/>
      <c r="G260" s="181"/>
      <c r="H260" s="181"/>
      <c r="I260" s="181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</row>
    <row r="261" spans="1:27" x14ac:dyDescent="0.2">
      <c r="A261" s="181"/>
      <c r="B261" s="181"/>
      <c r="C261" s="181"/>
      <c r="D261" s="181"/>
      <c r="E261" s="520"/>
      <c r="F261" s="181"/>
      <c r="G261" s="181"/>
      <c r="H261" s="181"/>
      <c r="I261" s="181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</row>
    <row r="262" spans="1:27" x14ac:dyDescent="0.2">
      <c r="A262" s="181"/>
      <c r="B262" s="181"/>
      <c r="C262" s="181"/>
      <c r="D262" s="181"/>
      <c r="E262" s="520"/>
      <c r="F262" s="181"/>
      <c r="G262" s="181"/>
      <c r="H262" s="181"/>
      <c r="I262" s="181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</row>
    <row r="263" spans="1:27" x14ac:dyDescent="0.2">
      <c r="A263" s="181"/>
      <c r="B263" s="181"/>
      <c r="C263" s="181"/>
      <c r="D263" s="181"/>
      <c r="E263" s="520"/>
      <c r="F263" s="181"/>
      <c r="G263" s="181"/>
      <c r="H263" s="181"/>
      <c r="I263" s="181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</row>
    <row r="264" spans="1:27" x14ac:dyDescent="0.2">
      <c r="A264" s="181"/>
      <c r="B264" s="181"/>
      <c r="C264" s="181"/>
      <c r="D264" s="181"/>
      <c r="E264" s="520"/>
      <c r="F264" s="181"/>
      <c r="G264" s="181"/>
      <c r="H264" s="181"/>
      <c r="I264" s="181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</row>
    <row r="265" spans="1:27" x14ac:dyDescent="0.2">
      <c r="A265" s="181"/>
      <c r="B265" s="181"/>
      <c r="C265" s="181"/>
      <c r="D265" s="181"/>
      <c r="E265" s="520"/>
      <c r="F265" s="181"/>
      <c r="G265" s="181"/>
      <c r="H265" s="181"/>
      <c r="I265" s="181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</row>
    <row r="266" spans="1:27" x14ac:dyDescent="0.2">
      <c r="A266" s="181"/>
      <c r="B266" s="181"/>
      <c r="C266" s="181"/>
      <c r="D266" s="181"/>
      <c r="E266" s="520"/>
      <c r="F266" s="181"/>
      <c r="G266" s="181"/>
      <c r="H266" s="181"/>
      <c r="I266" s="181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</row>
    <row r="267" spans="1:27" x14ac:dyDescent="0.2">
      <c r="A267" s="181"/>
      <c r="B267" s="181"/>
      <c r="C267" s="181"/>
      <c r="D267" s="181"/>
      <c r="E267" s="520"/>
      <c r="F267" s="181"/>
      <c r="G267" s="181"/>
      <c r="H267" s="181"/>
      <c r="I267" s="181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</row>
    <row r="268" spans="1:27" x14ac:dyDescent="0.2">
      <c r="A268" s="181"/>
      <c r="B268" s="181"/>
      <c r="C268" s="181"/>
      <c r="D268" s="181"/>
      <c r="E268" s="520"/>
      <c r="F268" s="181"/>
      <c r="G268" s="181"/>
      <c r="H268" s="181"/>
      <c r="I268" s="181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</row>
    <row r="269" spans="1:27" x14ac:dyDescent="0.2">
      <c r="A269" s="181"/>
      <c r="B269" s="181"/>
      <c r="C269" s="181"/>
      <c r="D269" s="181"/>
      <c r="E269" s="520"/>
      <c r="F269" s="181"/>
      <c r="G269" s="181"/>
      <c r="H269" s="181"/>
      <c r="I269" s="181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</row>
    <row r="270" spans="1:27" x14ac:dyDescent="0.2">
      <c r="A270" s="181"/>
      <c r="B270" s="181"/>
      <c r="C270" s="181"/>
      <c r="D270" s="181"/>
      <c r="E270" s="520"/>
      <c r="F270" s="181"/>
      <c r="G270" s="181"/>
      <c r="H270" s="181"/>
      <c r="I270" s="181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</row>
    <row r="271" spans="1:27" x14ac:dyDescent="0.2">
      <c r="A271" s="181"/>
      <c r="B271" s="181"/>
      <c r="C271" s="181"/>
      <c r="D271" s="181"/>
      <c r="E271" s="520"/>
      <c r="F271" s="181"/>
      <c r="G271" s="181"/>
      <c r="H271" s="181"/>
      <c r="I271" s="181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</row>
    <row r="272" spans="1:27" x14ac:dyDescent="0.2">
      <c r="A272" s="181"/>
      <c r="B272" s="181"/>
      <c r="C272" s="181"/>
      <c r="D272" s="181"/>
      <c r="E272" s="520"/>
      <c r="F272" s="181"/>
      <c r="G272" s="181"/>
      <c r="H272" s="181"/>
      <c r="I272" s="181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</row>
    <row r="273" spans="1:27" x14ac:dyDescent="0.2">
      <c r="A273" s="181"/>
      <c r="B273" s="181"/>
      <c r="C273" s="181"/>
      <c r="D273" s="181"/>
      <c r="E273" s="520"/>
      <c r="F273" s="181"/>
      <c r="G273" s="181"/>
      <c r="H273" s="181"/>
      <c r="I273" s="181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</row>
    <row r="274" spans="1:27" x14ac:dyDescent="0.2">
      <c r="A274" s="181"/>
      <c r="B274" s="181"/>
      <c r="C274" s="181"/>
      <c r="D274" s="181"/>
      <c r="E274" s="520"/>
      <c r="F274" s="181"/>
      <c r="G274" s="181"/>
      <c r="H274" s="181"/>
      <c r="I274" s="181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</row>
    <row r="275" spans="1:27" x14ac:dyDescent="0.2">
      <c r="A275" s="181"/>
      <c r="B275" s="181"/>
      <c r="C275" s="181"/>
      <c r="D275" s="181"/>
      <c r="E275" s="520"/>
      <c r="F275" s="181"/>
      <c r="G275" s="181"/>
      <c r="H275" s="181"/>
      <c r="I275" s="181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</row>
    <row r="276" spans="1:27" x14ac:dyDescent="0.2">
      <c r="A276" s="181"/>
      <c r="B276" s="181"/>
      <c r="C276" s="181"/>
      <c r="D276" s="181"/>
      <c r="E276" s="520"/>
      <c r="F276" s="181"/>
      <c r="G276" s="181"/>
      <c r="H276" s="181"/>
      <c r="I276" s="181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</row>
    <row r="277" spans="1:27" x14ac:dyDescent="0.2">
      <c r="A277" s="181"/>
      <c r="B277" s="181"/>
      <c r="C277" s="181"/>
      <c r="D277" s="181"/>
      <c r="E277" s="520"/>
      <c r="F277" s="181"/>
      <c r="G277" s="181"/>
      <c r="H277" s="181"/>
      <c r="I277" s="181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</row>
    <row r="278" spans="1:27" x14ac:dyDescent="0.2">
      <c r="A278" s="181"/>
      <c r="B278" s="181"/>
      <c r="C278" s="181"/>
      <c r="D278" s="181"/>
      <c r="E278" s="520"/>
      <c r="F278" s="181"/>
      <c r="G278" s="181"/>
      <c r="H278" s="181"/>
      <c r="I278" s="181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</row>
    <row r="279" spans="1:27" x14ac:dyDescent="0.2">
      <c r="A279" s="181"/>
      <c r="B279" s="181"/>
      <c r="C279" s="181"/>
      <c r="D279" s="181"/>
      <c r="E279" s="520"/>
      <c r="F279" s="181"/>
      <c r="G279" s="181"/>
      <c r="H279" s="181"/>
      <c r="I279" s="181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</row>
    <row r="280" spans="1:27" x14ac:dyDescent="0.2">
      <c r="A280" s="181"/>
      <c r="B280" s="181"/>
      <c r="C280" s="181"/>
      <c r="D280" s="181"/>
      <c r="E280" s="520"/>
      <c r="F280" s="181"/>
      <c r="G280" s="181"/>
      <c r="H280" s="181"/>
      <c r="I280" s="181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</row>
    <row r="281" spans="1:27" x14ac:dyDescent="0.2">
      <c r="A281" s="181"/>
      <c r="B281" s="181"/>
      <c r="C281" s="181"/>
      <c r="D281" s="181"/>
      <c r="E281" s="520"/>
      <c r="F281" s="181"/>
      <c r="G281" s="181"/>
      <c r="H281" s="181"/>
      <c r="I281" s="181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</row>
    <row r="282" spans="1:27" x14ac:dyDescent="0.2">
      <c r="A282" s="181"/>
      <c r="B282" s="181"/>
      <c r="C282" s="181"/>
      <c r="D282" s="181"/>
      <c r="E282" s="520"/>
      <c r="F282" s="181"/>
      <c r="G282" s="181"/>
      <c r="H282" s="181"/>
      <c r="I282" s="181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</row>
    <row r="283" spans="1:27" x14ac:dyDescent="0.2">
      <c r="A283" s="181"/>
      <c r="B283" s="181"/>
      <c r="C283" s="181"/>
      <c r="D283" s="181"/>
      <c r="E283" s="520"/>
      <c r="F283" s="181"/>
      <c r="G283" s="181"/>
      <c r="H283" s="181"/>
      <c r="I283" s="181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</row>
    <row r="284" spans="1:27" x14ac:dyDescent="0.2">
      <c r="A284" s="181"/>
      <c r="B284" s="181"/>
      <c r="C284" s="181"/>
      <c r="D284" s="181"/>
      <c r="E284" s="520"/>
      <c r="F284" s="181"/>
      <c r="G284" s="181"/>
      <c r="H284" s="181"/>
      <c r="I284" s="181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</row>
    <row r="285" spans="1:27" x14ac:dyDescent="0.2">
      <c r="A285" s="181"/>
      <c r="B285" s="181"/>
      <c r="C285" s="181"/>
      <c r="D285" s="181"/>
      <c r="E285" s="520"/>
      <c r="F285" s="181"/>
      <c r="G285" s="181"/>
      <c r="H285" s="181"/>
      <c r="I285" s="181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</row>
    <row r="286" spans="1:27" x14ac:dyDescent="0.2">
      <c r="A286" s="181"/>
      <c r="B286" s="181"/>
      <c r="C286" s="181"/>
      <c r="D286" s="181"/>
      <c r="E286" s="520"/>
      <c r="F286" s="181"/>
      <c r="G286" s="181"/>
      <c r="H286" s="181"/>
      <c r="I286" s="181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</row>
    <row r="287" spans="1:27" x14ac:dyDescent="0.2">
      <c r="A287" s="181"/>
      <c r="B287" s="181"/>
      <c r="C287" s="181"/>
      <c r="D287" s="181"/>
      <c r="E287" s="520"/>
      <c r="F287" s="181"/>
      <c r="G287" s="181"/>
      <c r="H287" s="181"/>
      <c r="I287" s="181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</row>
    <row r="288" spans="1:27" x14ac:dyDescent="0.2">
      <c r="A288" s="181"/>
      <c r="B288" s="181"/>
      <c r="C288" s="181"/>
      <c r="D288" s="181"/>
      <c r="E288" s="520"/>
      <c r="F288" s="181"/>
      <c r="G288" s="181"/>
      <c r="H288" s="181"/>
      <c r="I288" s="181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</row>
    <row r="289" spans="1:27" x14ac:dyDescent="0.2">
      <c r="A289" s="181"/>
      <c r="B289" s="181"/>
      <c r="C289" s="181"/>
      <c r="D289" s="181"/>
      <c r="E289" s="520"/>
      <c r="F289" s="181"/>
      <c r="G289" s="181"/>
      <c r="H289" s="181"/>
      <c r="I289" s="181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</row>
    <row r="290" spans="1:27" x14ac:dyDescent="0.2">
      <c r="A290" s="181"/>
      <c r="B290" s="181"/>
      <c r="C290" s="181"/>
      <c r="D290" s="181"/>
      <c r="E290" s="520"/>
      <c r="F290" s="181"/>
      <c r="G290" s="181"/>
      <c r="H290" s="181"/>
      <c r="I290" s="181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</row>
    <row r="291" spans="1:27" x14ac:dyDescent="0.2">
      <c r="A291" s="181"/>
      <c r="B291" s="181"/>
      <c r="C291" s="181"/>
      <c r="D291" s="181"/>
      <c r="E291" s="520"/>
      <c r="F291" s="181"/>
      <c r="G291" s="181"/>
      <c r="H291" s="181"/>
      <c r="I291" s="181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</row>
    <row r="292" spans="1:27" x14ac:dyDescent="0.2">
      <c r="A292" s="181"/>
      <c r="B292" s="181"/>
      <c r="C292" s="181"/>
      <c r="D292" s="181"/>
      <c r="E292" s="520"/>
      <c r="F292" s="181"/>
      <c r="G292" s="181"/>
      <c r="H292" s="181"/>
      <c r="I292" s="181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</row>
    <row r="293" spans="1:27" x14ac:dyDescent="0.2">
      <c r="A293" s="181"/>
      <c r="B293" s="181"/>
      <c r="C293" s="181"/>
      <c r="D293" s="181"/>
      <c r="E293" s="520"/>
      <c r="F293" s="181"/>
      <c r="G293" s="181"/>
      <c r="H293" s="181"/>
      <c r="I293" s="181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</row>
    <row r="294" spans="1:27" x14ac:dyDescent="0.2">
      <c r="A294" s="181"/>
      <c r="B294" s="181"/>
      <c r="C294" s="181"/>
      <c r="D294" s="181"/>
      <c r="E294" s="520"/>
      <c r="F294" s="181"/>
      <c r="G294" s="181"/>
      <c r="H294" s="181"/>
      <c r="I294" s="181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</row>
    <row r="295" spans="1:27" x14ac:dyDescent="0.2">
      <c r="A295" s="181"/>
      <c r="B295" s="181"/>
      <c r="C295" s="181"/>
      <c r="D295" s="181"/>
      <c r="E295" s="520"/>
      <c r="F295" s="181"/>
      <c r="G295" s="181"/>
      <c r="H295" s="181"/>
      <c r="I295" s="181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</row>
    <row r="296" spans="1:27" x14ac:dyDescent="0.2">
      <c r="A296" s="181"/>
      <c r="B296" s="181"/>
      <c r="C296" s="181"/>
      <c r="D296" s="181"/>
      <c r="E296" s="520"/>
      <c r="F296" s="181"/>
      <c r="G296" s="181"/>
      <c r="H296" s="181"/>
      <c r="I296" s="181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</row>
    <row r="297" spans="1:27" x14ac:dyDescent="0.2">
      <c r="A297" s="181"/>
      <c r="B297" s="181"/>
      <c r="C297" s="181"/>
      <c r="D297" s="181"/>
      <c r="E297" s="520"/>
      <c r="F297" s="181"/>
      <c r="G297" s="181"/>
      <c r="H297" s="181"/>
      <c r="I297" s="181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</row>
    <row r="298" spans="1:27" x14ac:dyDescent="0.2">
      <c r="A298" s="181"/>
      <c r="B298" s="181"/>
      <c r="C298" s="181"/>
      <c r="D298" s="181"/>
      <c r="E298" s="520"/>
      <c r="F298" s="181"/>
      <c r="G298" s="181"/>
      <c r="H298" s="181"/>
      <c r="I298" s="181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</row>
    <row r="299" spans="1:27" x14ac:dyDescent="0.2">
      <c r="A299" s="181"/>
      <c r="B299" s="181"/>
      <c r="C299" s="181"/>
      <c r="D299" s="181"/>
      <c r="E299" s="520"/>
      <c r="F299" s="181"/>
      <c r="G299" s="181"/>
      <c r="H299" s="181"/>
      <c r="I299" s="181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</row>
    <row r="300" spans="1:27" x14ac:dyDescent="0.2">
      <c r="A300" s="181"/>
      <c r="B300" s="181"/>
      <c r="C300" s="181"/>
      <c r="D300" s="181"/>
      <c r="E300" s="520"/>
      <c r="F300" s="181"/>
      <c r="G300" s="181"/>
      <c r="H300" s="181"/>
      <c r="I300" s="181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</row>
    <row r="301" spans="1:27" x14ac:dyDescent="0.2">
      <c r="A301" s="181"/>
      <c r="B301" s="181"/>
      <c r="C301" s="181"/>
      <c r="D301" s="181"/>
      <c r="E301" s="520"/>
      <c r="F301" s="181"/>
      <c r="G301" s="181"/>
      <c r="H301" s="181"/>
      <c r="I301" s="181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</row>
    <row r="302" spans="1:27" x14ac:dyDescent="0.2">
      <c r="A302" s="181"/>
      <c r="B302" s="181"/>
      <c r="C302" s="181"/>
      <c r="D302" s="181"/>
      <c r="E302" s="520"/>
      <c r="F302" s="181"/>
      <c r="G302" s="181"/>
      <c r="H302" s="181"/>
      <c r="I302" s="181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</row>
    <row r="303" spans="1:27" x14ac:dyDescent="0.2">
      <c r="A303" s="181"/>
      <c r="B303" s="181"/>
      <c r="C303" s="181"/>
      <c r="D303" s="181"/>
      <c r="E303" s="520"/>
      <c r="F303" s="181"/>
      <c r="G303" s="181"/>
      <c r="H303" s="181"/>
      <c r="I303" s="181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</row>
    <row r="304" spans="1:27" x14ac:dyDescent="0.2">
      <c r="A304" s="181"/>
      <c r="B304" s="181"/>
      <c r="C304" s="181"/>
      <c r="D304" s="181"/>
      <c r="E304" s="520"/>
      <c r="F304" s="181"/>
      <c r="G304" s="181"/>
      <c r="H304" s="181"/>
      <c r="I304" s="181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</row>
    <row r="305" spans="1:27" x14ac:dyDescent="0.2">
      <c r="A305" s="181"/>
      <c r="B305" s="181"/>
      <c r="C305" s="181"/>
      <c r="D305" s="181"/>
      <c r="E305" s="520"/>
      <c r="F305" s="181"/>
      <c r="G305" s="181"/>
      <c r="H305" s="181"/>
      <c r="I305" s="181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</row>
    <row r="306" spans="1:27" x14ac:dyDescent="0.2">
      <c r="A306" s="181"/>
      <c r="B306" s="181"/>
      <c r="C306" s="181"/>
      <c r="D306" s="181"/>
      <c r="E306" s="520"/>
      <c r="F306" s="181"/>
      <c r="G306" s="181"/>
      <c r="H306" s="181"/>
      <c r="I306" s="181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</row>
    <row r="307" spans="1:27" x14ac:dyDescent="0.2">
      <c r="A307" s="181"/>
      <c r="B307" s="181"/>
      <c r="C307" s="181"/>
      <c r="D307" s="181"/>
      <c r="E307" s="520"/>
      <c r="F307" s="181"/>
      <c r="G307" s="181"/>
      <c r="H307" s="181"/>
      <c r="I307" s="181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</row>
    <row r="308" spans="1:27" x14ac:dyDescent="0.2">
      <c r="A308" s="181"/>
      <c r="B308" s="181"/>
      <c r="C308" s="181"/>
      <c r="D308" s="181"/>
      <c r="E308" s="520"/>
      <c r="F308" s="181"/>
      <c r="G308" s="181"/>
      <c r="H308" s="181"/>
      <c r="I308" s="181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</row>
    <row r="309" spans="1:27" x14ac:dyDescent="0.2">
      <c r="A309" s="181"/>
      <c r="B309" s="181"/>
      <c r="C309" s="181"/>
      <c r="D309" s="181"/>
      <c r="E309" s="520"/>
      <c r="F309" s="181"/>
      <c r="G309" s="181"/>
      <c r="H309" s="181"/>
      <c r="I309" s="181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</row>
    <row r="310" spans="1:27" x14ac:dyDescent="0.2">
      <c r="A310" s="181"/>
      <c r="B310" s="181"/>
      <c r="C310" s="181"/>
      <c r="D310" s="181"/>
      <c r="E310" s="520"/>
      <c r="F310" s="181"/>
      <c r="G310" s="181"/>
      <c r="H310" s="181"/>
      <c r="I310" s="181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</row>
    <row r="311" spans="1:27" x14ac:dyDescent="0.2">
      <c r="A311" s="181"/>
      <c r="B311" s="181"/>
      <c r="C311" s="181"/>
      <c r="D311" s="181"/>
      <c r="E311" s="520"/>
      <c r="F311" s="181"/>
      <c r="G311" s="181"/>
      <c r="H311" s="181"/>
      <c r="I311" s="181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</row>
    <row r="312" spans="1:27" x14ac:dyDescent="0.2">
      <c r="A312" s="181"/>
      <c r="B312" s="181"/>
      <c r="C312" s="181"/>
      <c r="D312" s="181"/>
      <c r="E312" s="520"/>
      <c r="F312" s="181"/>
      <c r="G312" s="181"/>
      <c r="H312" s="181"/>
      <c r="I312" s="181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</row>
    <row r="313" spans="1:27" x14ac:dyDescent="0.2">
      <c r="A313" s="181"/>
      <c r="B313" s="181"/>
      <c r="C313" s="181"/>
      <c r="D313" s="181"/>
      <c r="E313" s="520"/>
      <c r="F313" s="181"/>
      <c r="G313" s="181"/>
      <c r="H313" s="181"/>
      <c r="I313" s="181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</row>
    <row r="314" spans="1:27" x14ac:dyDescent="0.2">
      <c r="A314" s="181"/>
      <c r="B314" s="181"/>
      <c r="C314" s="181"/>
      <c r="D314" s="181"/>
      <c r="E314" s="520"/>
      <c r="F314" s="181"/>
      <c r="G314" s="181"/>
      <c r="H314" s="181"/>
      <c r="I314" s="181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</row>
    <row r="315" spans="1:27" x14ac:dyDescent="0.2">
      <c r="A315" s="181"/>
      <c r="B315" s="181"/>
      <c r="C315" s="181"/>
      <c r="D315" s="181"/>
      <c r="E315" s="520"/>
      <c r="F315" s="181"/>
      <c r="G315" s="181"/>
      <c r="H315" s="181"/>
      <c r="I315" s="181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</row>
    <row r="316" spans="1:27" x14ac:dyDescent="0.2">
      <c r="A316" s="181"/>
      <c r="B316" s="181"/>
      <c r="C316" s="181"/>
      <c r="D316" s="181"/>
      <c r="E316" s="520"/>
      <c r="F316" s="181"/>
      <c r="G316" s="181"/>
      <c r="H316" s="181"/>
      <c r="I316" s="181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</row>
    <row r="317" spans="1:27" x14ac:dyDescent="0.2">
      <c r="A317" s="181"/>
      <c r="B317" s="181"/>
      <c r="C317" s="181"/>
      <c r="D317" s="181"/>
      <c r="E317" s="520"/>
      <c r="F317" s="181"/>
      <c r="G317" s="181"/>
      <c r="H317" s="181"/>
      <c r="I317" s="181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</row>
    <row r="318" spans="1:27" x14ac:dyDescent="0.2">
      <c r="A318" s="181"/>
      <c r="B318" s="181"/>
      <c r="C318" s="181"/>
      <c r="D318" s="181"/>
      <c r="E318" s="520"/>
      <c r="F318" s="181"/>
      <c r="G318" s="181"/>
      <c r="H318" s="181"/>
      <c r="I318" s="181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</row>
    <row r="319" spans="1:27" x14ac:dyDescent="0.2">
      <c r="A319" s="181"/>
      <c r="B319" s="181"/>
      <c r="C319" s="181"/>
      <c r="D319" s="181"/>
      <c r="E319" s="520"/>
      <c r="F319" s="181"/>
      <c r="G319" s="181"/>
      <c r="H319" s="181"/>
      <c r="I319" s="181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</row>
    <row r="320" spans="1:27" x14ac:dyDescent="0.2">
      <c r="A320" s="181"/>
      <c r="B320" s="181"/>
      <c r="C320" s="181"/>
      <c r="D320" s="181"/>
      <c r="E320" s="520"/>
      <c r="F320" s="181"/>
      <c r="G320" s="181"/>
      <c r="H320" s="181"/>
      <c r="I320" s="181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</row>
    <row r="321" spans="1:27" x14ac:dyDescent="0.2">
      <c r="A321" s="181"/>
      <c r="B321" s="181"/>
      <c r="C321" s="181"/>
      <c r="D321" s="181"/>
      <c r="E321" s="520"/>
      <c r="F321" s="181"/>
      <c r="G321" s="181"/>
      <c r="H321" s="181"/>
      <c r="I321" s="181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</row>
    <row r="322" spans="1:27" x14ac:dyDescent="0.2">
      <c r="A322" s="181"/>
      <c r="B322" s="181"/>
      <c r="C322" s="181"/>
      <c r="D322" s="181"/>
      <c r="E322" s="520"/>
      <c r="F322" s="181"/>
      <c r="G322" s="181"/>
      <c r="H322" s="181"/>
      <c r="I322" s="181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</row>
    <row r="323" spans="1:27" x14ac:dyDescent="0.2">
      <c r="A323" s="181"/>
      <c r="B323" s="181"/>
      <c r="C323" s="181"/>
      <c r="D323" s="181"/>
      <c r="E323" s="520"/>
      <c r="F323" s="181"/>
      <c r="G323" s="181"/>
      <c r="H323" s="181"/>
      <c r="I323" s="181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</row>
    <row r="324" spans="1:27" x14ac:dyDescent="0.2">
      <c r="A324" s="181"/>
      <c r="B324" s="181"/>
      <c r="C324" s="181"/>
      <c r="D324" s="181"/>
      <c r="E324" s="520"/>
      <c r="F324" s="181"/>
      <c r="G324" s="181"/>
      <c r="H324" s="181"/>
      <c r="I324" s="181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</row>
    <row r="325" spans="1:27" x14ac:dyDescent="0.2">
      <c r="A325" s="181"/>
      <c r="B325" s="181"/>
      <c r="C325" s="181"/>
      <c r="D325" s="181"/>
      <c r="E325" s="520"/>
      <c r="F325" s="181"/>
      <c r="G325" s="181"/>
      <c r="H325" s="181"/>
      <c r="I325" s="181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</row>
    <row r="326" spans="1:27" x14ac:dyDescent="0.2">
      <c r="A326" s="181"/>
      <c r="B326" s="181"/>
      <c r="C326" s="181"/>
      <c r="D326" s="181"/>
      <c r="E326" s="520"/>
      <c r="F326" s="181"/>
      <c r="G326" s="181"/>
      <c r="H326" s="181"/>
      <c r="I326" s="181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</row>
    <row r="327" spans="1:27" x14ac:dyDescent="0.2">
      <c r="A327" s="181"/>
      <c r="B327" s="181"/>
      <c r="C327" s="181"/>
      <c r="D327" s="181"/>
      <c r="E327" s="520"/>
      <c r="F327" s="181"/>
      <c r="G327" s="181"/>
      <c r="H327" s="181"/>
      <c r="I327" s="181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</row>
    <row r="328" spans="1:27" x14ac:dyDescent="0.2">
      <c r="A328" s="181"/>
      <c r="B328" s="181"/>
      <c r="C328" s="181"/>
      <c r="D328" s="181"/>
      <c r="E328" s="520"/>
      <c r="F328" s="181"/>
      <c r="G328" s="181"/>
      <c r="H328" s="181"/>
      <c r="I328" s="181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</row>
    <row r="329" spans="1:27" x14ac:dyDescent="0.2">
      <c r="A329" s="181"/>
      <c r="B329" s="181"/>
      <c r="C329" s="181"/>
      <c r="D329" s="181"/>
      <c r="E329" s="520"/>
      <c r="F329" s="181"/>
      <c r="G329" s="181"/>
      <c r="H329" s="181"/>
      <c r="I329" s="181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</row>
    <row r="330" spans="1:27" x14ac:dyDescent="0.2">
      <c r="A330" s="181"/>
      <c r="B330" s="181"/>
      <c r="C330" s="181"/>
      <c r="D330" s="181"/>
      <c r="E330" s="520"/>
      <c r="F330" s="181"/>
      <c r="G330" s="181"/>
      <c r="H330" s="181"/>
      <c r="I330" s="181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</row>
    <row r="331" spans="1:27" x14ac:dyDescent="0.2">
      <c r="A331" s="181"/>
      <c r="B331" s="181"/>
      <c r="C331" s="181"/>
      <c r="D331" s="181"/>
      <c r="E331" s="520"/>
      <c r="F331" s="181"/>
      <c r="G331" s="181"/>
      <c r="H331" s="181"/>
      <c r="I331" s="181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</row>
    <row r="332" spans="1:27" x14ac:dyDescent="0.2">
      <c r="A332" s="181"/>
      <c r="B332" s="181"/>
      <c r="C332" s="181"/>
      <c r="D332" s="181"/>
      <c r="E332" s="520"/>
      <c r="F332" s="181"/>
      <c r="G332" s="181"/>
      <c r="H332" s="181"/>
      <c r="I332" s="181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</row>
    <row r="333" spans="1:27" x14ac:dyDescent="0.2">
      <c r="A333" s="181"/>
      <c r="B333" s="181"/>
      <c r="C333" s="181"/>
      <c r="D333" s="181"/>
      <c r="E333" s="520"/>
      <c r="F333" s="181"/>
      <c r="G333" s="181"/>
      <c r="H333" s="181"/>
      <c r="I333" s="181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</row>
    <row r="334" spans="1:27" x14ac:dyDescent="0.2">
      <c r="A334" s="181"/>
      <c r="B334" s="181"/>
      <c r="C334" s="181"/>
      <c r="D334" s="181"/>
      <c r="E334" s="520"/>
      <c r="F334" s="181"/>
      <c r="G334" s="181"/>
      <c r="H334" s="181"/>
      <c r="I334" s="181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</row>
    <row r="335" spans="1:27" x14ac:dyDescent="0.2">
      <c r="A335" s="181"/>
      <c r="B335" s="181"/>
      <c r="C335" s="181"/>
      <c r="D335" s="181"/>
      <c r="E335" s="520"/>
      <c r="F335" s="181"/>
      <c r="G335" s="181"/>
      <c r="H335" s="181"/>
      <c r="I335" s="181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</row>
    <row r="336" spans="1:27" x14ac:dyDescent="0.2">
      <c r="A336" s="181"/>
      <c r="B336" s="181"/>
      <c r="C336" s="181"/>
      <c r="D336" s="181"/>
      <c r="E336" s="520"/>
      <c r="F336" s="181"/>
      <c r="G336" s="181"/>
      <c r="H336" s="181"/>
      <c r="I336" s="181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</row>
    <row r="337" spans="1:27" x14ac:dyDescent="0.2">
      <c r="A337" s="181"/>
      <c r="B337" s="181"/>
      <c r="C337" s="181"/>
      <c r="D337" s="181"/>
      <c r="E337" s="520"/>
      <c r="F337" s="181"/>
      <c r="G337" s="181"/>
      <c r="H337" s="181"/>
      <c r="I337" s="181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</row>
    <row r="338" spans="1:27" x14ac:dyDescent="0.2">
      <c r="A338" s="181"/>
      <c r="B338" s="181"/>
      <c r="C338" s="181"/>
      <c r="D338" s="181"/>
      <c r="E338" s="520"/>
      <c r="F338" s="181"/>
      <c r="G338" s="181"/>
      <c r="H338" s="181"/>
      <c r="I338" s="181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</row>
    <row r="339" spans="1:27" x14ac:dyDescent="0.2">
      <c r="A339" s="181"/>
      <c r="B339" s="181"/>
      <c r="C339" s="181"/>
      <c r="D339" s="181"/>
      <c r="E339" s="520"/>
      <c r="F339" s="181"/>
      <c r="G339" s="181"/>
      <c r="H339" s="181"/>
      <c r="I339" s="181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</row>
    <row r="340" spans="1:27" x14ac:dyDescent="0.2">
      <c r="A340" s="181"/>
      <c r="B340" s="181"/>
      <c r="C340" s="181"/>
      <c r="D340" s="181"/>
      <c r="E340" s="520"/>
      <c r="F340" s="181"/>
      <c r="G340" s="181"/>
      <c r="H340" s="181"/>
      <c r="I340" s="181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</row>
    <row r="341" spans="1:27" x14ac:dyDescent="0.2">
      <c r="A341" s="181"/>
      <c r="B341" s="181"/>
      <c r="C341" s="181"/>
      <c r="D341" s="181"/>
      <c r="E341" s="520"/>
      <c r="F341" s="181"/>
      <c r="G341" s="181"/>
      <c r="H341" s="181"/>
      <c r="I341" s="181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</row>
    <row r="342" spans="1:27" x14ac:dyDescent="0.2">
      <c r="A342" s="181"/>
      <c r="B342" s="181"/>
      <c r="C342" s="181"/>
      <c r="D342" s="181"/>
      <c r="E342" s="520"/>
      <c r="F342" s="181"/>
      <c r="G342" s="181"/>
      <c r="H342" s="181"/>
      <c r="I342" s="181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</row>
    <row r="343" spans="1:27" x14ac:dyDescent="0.2">
      <c r="A343" s="181"/>
      <c r="B343" s="181"/>
      <c r="C343" s="181"/>
      <c r="D343" s="181"/>
      <c r="E343" s="520"/>
      <c r="F343" s="181"/>
      <c r="G343" s="181"/>
      <c r="H343" s="181"/>
      <c r="I343" s="181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</row>
    <row r="344" spans="1:27" x14ac:dyDescent="0.2">
      <c r="A344" s="181"/>
      <c r="B344" s="181"/>
      <c r="C344" s="181"/>
      <c r="D344" s="181"/>
      <c r="E344" s="520"/>
      <c r="F344" s="181"/>
      <c r="G344" s="181"/>
      <c r="H344" s="181"/>
      <c r="I344" s="181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</row>
    <row r="345" spans="1:27" x14ac:dyDescent="0.2">
      <c r="A345" s="181"/>
      <c r="B345" s="181"/>
      <c r="C345" s="181"/>
      <c r="D345" s="181"/>
      <c r="E345" s="520"/>
      <c r="F345" s="181"/>
      <c r="G345" s="181"/>
      <c r="H345" s="181"/>
      <c r="I345" s="181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</row>
    <row r="346" spans="1:27" x14ac:dyDescent="0.2">
      <c r="A346" s="181"/>
      <c r="B346" s="181"/>
      <c r="C346" s="181"/>
      <c r="D346" s="181"/>
      <c r="E346" s="520"/>
      <c r="F346" s="181"/>
      <c r="G346" s="181"/>
      <c r="H346" s="181"/>
      <c r="I346" s="181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</row>
    <row r="347" spans="1:27" x14ac:dyDescent="0.2">
      <c r="A347" s="181"/>
      <c r="B347" s="181"/>
      <c r="C347" s="181"/>
      <c r="D347" s="181"/>
      <c r="E347" s="520"/>
      <c r="F347" s="181"/>
      <c r="G347" s="181"/>
      <c r="H347" s="181"/>
      <c r="I347" s="181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</row>
    <row r="348" spans="1:27" x14ac:dyDescent="0.2">
      <c r="A348" s="181"/>
      <c r="B348" s="181"/>
      <c r="C348" s="181"/>
      <c r="D348" s="181"/>
      <c r="E348" s="520"/>
      <c r="F348" s="181"/>
      <c r="G348" s="181"/>
      <c r="H348" s="181"/>
      <c r="I348" s="181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</row>
    <row r="349" spans="1:27" x14ac:dyDescent="0.2">
      <c r="A349" s="181"/>
      <c r="B349" s="181"/>
      <c r="C349" s="181"/>
      <c r="D349" s="181"/>
      <c r="E349" s="520"/>
      <c r="F349" s="181"/>
      <c r="G349" s="181"/>
      <c r="H349" s="181"/>
      <c r="I349" s="181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</row>
    <row r="350" spans="1:27" x14ac:dyDescent="0.2">
      <c r="A350" s="181"/>
      <c r="B350" s="181"/>
      <c r="C350" s="181"/>
      <c r="D350" s="181"/>
      <c r="E350" s="520"/>
      <c r="F350" s="181"/>
      <c r="G350" s="181"/>
      <c r="H350" s="181"/>
      <c r="I350" s="181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</row>
    <row r="351" spans="1:27" x14ac:dyDescent="0.2">
      <c r="A351" s="181"/>
      <c r="B351" s="181"/>
      <c r="C351" s="181"/>
      <c r="D351" s="181"/>
      <c r="E351" s="520"/>
      <c r="F351" s="181"/>
      <c r="G351" s="181"/>
      <c r="H351" s="181"/>
      <c r="I351" s="181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</row>
    <row r="352" spans="1:27" x14ac:dyDescent="0.2">
      <c r="A352" s="181"/>
      <c r="B352" s="181"/>
      <c r="C352" s="181"/>
      <c r="D352" s="181"/>
      <c r="E352" s="520"/>
      <c r="F352" s="181"/>
      <c r="G352" s="181"/>
      <c r="H352" s="181"/>
      <c r="I352" s="181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</row>
    <row r="353" spans="1:27" x14ac:dyDescent="0.2">
      <c r="A353" s="181"/>
      <c r="B353" s="181"/>
      <c r="C353" s="181"/>
      <c r="D353" s="181"/>
      <c r="E353" s="520"/>
      <c r="F353" s="181"/>
      <c r="G353" s="181"/>
      <c r="H353" s="181"/>
      <c r="I353" s="181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</row>
    <row r="354" spans="1:27" x14ac:dyDescent="0.2">
      <c r="A354" s="181"/>
      <c r="B354" s="181"/>
      <c r="C354" s="181"/>
      <c r="D354" s="181"/>
      <c r="E354" s="520"/>
      <c r="F354" s="181"/>
      <c r="G354" s="181"/>
      <c r="H354" s="181"/>
      <c r="I354" s="181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</row>
    <row r="355" spans="1:27" x14ac:dyDescent="0.2">
      <c r="A355" s="181"/>
      <c r="B355" s="181"/>
      <c r="C355" s="181"/>
      <c r="D355" s="181"/>
      <c r="E355" s="520"/>
      <c r="F355" s="181"/>
      <c r="G355" s="181"/>
      <c r="H355" s="181"/>
      <c r="I355" s="181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</row>
    <row r="356" spans="1:27" x14ac:dyDescent="0.2">
      <c r="A356" s="181"/>
      <c r="B356" s="181"/>
      <c r="C356" s="181"/>
      <c r="D356" s="181"/>
      <c r="E356" s="520"/>
      <c r="F356" s="181"/>
      <c r="G356" s="181"/>
      <c r="H356" s="181"/>
      <c r="I356" s="181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</row>
    <row r="357" spans="1:27" x14ac:dyDescent="0.2">
      <c r="A357" s="181"/>
      <c r="B357" s="181"/>
      <c r="C357" s="181"/>
      <c r="D357" s="181"/>
      <c r="E357" s="520"/>
      <c r="F357" s="181"/>
      <c r="G357" s="181"/>
      <c r="H357" s="181"/>
      <c r="I357" s="181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</row>
    <row r="358" spans="1:27" x14ac:dyDescent="0.2">
      <c r="A358" s="181"/>
      <c r="B358" s="181"/>
      <c r="C358" s="181"/>
      <c r="D358" s="181"/>
      <c r="E358" s="520"/>
      <c r="F358" s="181"/>
      <c r="G358" s="181"/>
      <c r="H358" s="181"/>
      <c r="I358" s="181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</row>
    <row r="359" spans="1:27" x14ac:dyDescent="0.2">
      <c r="A359" s="181"/>
      <c r="B359" s="181"/>
      <c r="C359" s="181"/>
      <c r="D359" s="181"/>
      <c r="E359" s="520"/>
      <c r="F359" s="181"/>
      <c r="G359" s="181"/>
      <c r="H359" s="181"/>
      <c r="I359" s="181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</row>
    <row r="360" spans="1:27" x14ac:dyDescent="0.2">
      <c r="A360" s="181"/>
      <c r="B360" s="181"/>
      <c r="C360" s="181"/>
      <c r="D360" s="181"/>
      <c r="E360" s="520"/>
      <c r="F360" s="181"/>
      <c r="G360" s="181"/>
      <c r="H360" s="181"/>
      <c r="I360" s="181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</row>
    <row r="361" spans="1:27" x14ac:dyDescent="0.2">
      <c r="A361" s="181"/>
      <c r="B361" s="181"/>
      <c r="C361" s="181"/>
      <c r="D361" s="181"/>
      <c r="E361" s="520"/>
      <c r="F361" s="181"/>
      <c r="G361" s="181"/>
      <c r="H361" s="181"/>
      <c r="I361" s="181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</row>
    <row r="362" spans="1:27" x14ac:dyDescent="0.2">
      <c r="A362" s="181"/>
      <c r="B362" s="181"/>
      <c r="C362" s="181"/>
      <c r="D362" s="181"/>
      <c r="E362" s="520"/>
      <c r="F362" s="181"/>
      <c r="G362" s="181"/>
      <c r="H362" s="181"/>
      <c r="I362" s="181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</row>
    <row r="363" spans="1:27" x14ac:dyDescent="0.2">
      <c r="A363" s="181"/>
      <c r="B363" s="181"/>
      <c r="C363" s="181"/>
      <c r="D363" s="181"/>
      <c r="E363" s="520"/>
      <c r="F363" s="181"/>
      <c r="G363" s="181"/>
      <c r="H363" s="181"/>
      <c r="I363" s="181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</row>
    <row r="364" spans="1:27" x14ac:dyDescent="0.2">
      <c r="A364" s="181"/>
      <c r="B364" s="181"/>
      <c r="C364" s="181"/>
      <c r="D364" s="181"/>
      <c r="E364" s="520"/>
      <c r="F364" s="181"/>
      <c r="G364" s="181"/>
      <c r="H364" s="181"/>
      <c r="I364" s="181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</row>
    <row r="365" spans="1:27" x14ac:dyDescent="0.2">
      <c r="A365" s="181"/>
      <c r="B365" s="181"/>
      <c r="C365" s="181"/>
      <c r="D365" s="181"/>
      <c r="E365" s="520"/>
      <c r="F365" s="181"/>
      <c r="G365" s="181"/>
      <c r="H365" s="181"/>
      <c r="I365" s="181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</row>
    <row r="366" spans="1:27" x14ac:dyDescent="0.2">
      <c r="A366" s="181"/>
      <c r="B366" s="181"/>
      <c r="C366" s="181"/>
      <c r="D366" s="181"/>
      <c r="E366" s="520"/>
      <c r="F366" s="181"/>
      <c r="G366" s="181"/>
      <c r="H366" s="181"/>
      <c r="I366" s="181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</row>
    <row r="367" spans="1:27" x14ac:dyDescent="0.2">
      <c r="A367" s="181"/>
      <c r="B367" s="181"/>
      <c r="C367" s="181"/>
      <c r="D367" s="181"/>
      <c r="E367" s="520"/>
      <c r="F367" s="181"/>
      <c r="G367" s="181"/>
      <c r="H367" s="181"/>
      <c r="I367" s="181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</row>
    <row r="368" spans="1:27" x14ac:dyDescent="0.2">
      <c r="A368" s="181"/>
      <c r="B368" s="181"/>
      <c r="C368" s="181"/>
      <c r="D368" s="181"/>
      <c r="E368" s="520"/>
      <c r="F368" s="181"/>
      <c r="G368" s="181"/>
      <c r="H368" s="181"/>
      <c r="I368" s="181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</row>
    <row r="369" spans="1:27" x14ac:dyDescent="0.2">
      <c r="A369" s="181"/>
      <c r="B369" s="181"/>
      <c r="C369" s="181"/>
      <c r="D369" s="181"/>
      <c r="E369" s="520"/>
      <c r="F369" s="181"/>
      <c r="G369" s="181"/>
      <c r="H369" s="181"/>
      <c r="I369" s="181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</row>
    <row r="370" spans="1:27" x14ac:dyDescent="0.2">
      <c r="A370" s="181"/>
      <c r="B370" s="181"/>
      <c r="C370" s="181"/>
      <c r="D370" s="181"/>
      <c r="E370" s="520"/>
      <c r="F370" s="181"/>
      <c r="G370" s="181"/>
      <c r="H370" s="181"/>
      <c r="I370" s="181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</row>
    <row r="371" spans="1:27" x14ac:dyDescent="0.2">
      <c r="A371" s="181"/>
      <c r="B371" s="181"/>
      <c r="C371" s="181"/>
      <c r="D371" s="181"/>
      <c r="E371" s="520"/>
      <c r="F371" s="181"/>
      <c r="G371" s="181"/>
      <c r="H371" s="181"/>
      <c r="I371" s="181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</row>
    <row r="372" spans="1:27" x14ac:dyDescent="0.2">
      <c r="A372" s="181"/>
      <c r="B372" s="181"/>
      <c r="C372" s="181"/>
      <c r="D372" s="181"/>
      <c r="E372" s="520"/>
      <c r="F372" s="181"/>
      <c r="G372" s="181"/>
      <c r="H372" s="181"/>
      <c r="I372" s="181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</row>
    <row r="373" spans="1:27" x14ac:dyDescent="0.2">
      <c r="A373" s="181"/>
      <c r="B373" s="181"/>
      <c r="C373" s="181"/>
      <c r="D373" s="181"/>
      <c r="E373" s="520"/>
      <c r="F373" s="181"/>
      <c r="G373" s="181"/>
      <c r="H373" s="181"/>
      <c r="I373" s="181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</row>
    <row r="374" spans="1:27" x14ac:dyDescent="0.2">
      <c r="A374" s="181"/>
      <c r="B374" s="181"/>
      <c r="C374" s="181"/>
      <c r="D374" s="181"/>
      <c r="E374" s="520"/>
      <c r="F374" s="181"/>
      <c r="G374" s="181"/>
      <c r="H374" s="181"/>
      <c r="I374" s="181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</row>
    <row r="375" spans="1:27" x14ac:dyDescent="0.2">
      <c r="A375" s="181"/>
      <c r="B375" s="181"/>
      <c r="C375" s="181"/>
      <c r="D375" s="181"/>
      <c r="E375" s="520"/>
      <c r="F375" s="181"/>
      <c r="G375" s="181"/>
      <c r="H375" s="181"/>
      <c r="I375" s="181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</row>
    <row r="376" spans="1:27" x14ac:dyDescent="0.2">
      <c r="A376" s="181"/>
      <c r="B376" s="181"/>
      <c r="C376" s="181"/>
      <c r="D376" s="181"/>
      <c r="E376" s="520"/>
      <c r="F376" s="181"/>
      <c r="G376" s="181"/>
      <c r="H376" s="181"/>
      <c r="I376" s="181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</row>
    <row r="377" spans="1:27" x14ac:dyDescent="0.2">
      <c r="A377" s="181"/>
      <c r="B377" s="181"/>
      <c r="C377" s="181"/>
      <c r="D377" s="181"/>
      <c r="E377" s="520"/>
      <c r="F377" s="181"/>
      <c r="G377" s="181"/>
      <c r="H377" s="181"/>
      <c r="I377" s="181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</row>
    <row r="378" spans="1:27" x14ac:dyDescent="0.2">
      <c r="A378" s="181"/>
      <c r="B378" s="181"/>
      <c r="C378" s="181"/>
      <c r="D378" s="181"/>
      <c r="E378" s="520"/>
      <c r="F378" s="181"/>
      <c r="G378" s="181"/>
      <c r="H378" s="181"/>
      <c r="I378" s="181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</row>
    <row r="379" spans="1:27" x14ac:dyDescent="0.2">
      <c r="A379" s="181"/>
      <c r="B379" s="181"/>
      <c r="C379" s="181"/>
      <c r="D379" s="181"/>
      <c r="E379" s="520"/>
      <c r="F379" s="181"/>
      <c r="G379" s="181"/>
      <c r="H379" s="181"/>
      <c r="I379" s="181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</row>
    <row r="380" spans="1:27" x14ac:dyDescent="0.2">
      <c r="A380" s="181"/>
      <c r="B380" s="181"/>
      <c r="C380" s="181"/>
      <c r="D380" s="181"/>
      <c r="E380" s="520"/>
      <c r="F380" s="181"/>
      <c r="G380" s="181"/>
      <c r="H380" s="181"/>
      <c r="I380" s="181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</row>
    <row r="381" spans="1:27" x14ac:dyDescent="0.2">
      <c r="A381" s="181"/>
      <c r="B381" s="181"/>
      <c r="C381" s="181"/>
      <c r="D381" s="181"/>
      <c r="E381" s="520"/>
      <c r="F381" s="181"/>
      <c r="G381" s="181"/>
      <c r="H381" s="181"/>
      <c r="I381" s="181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</row>
    <row r="382" spans="1:27" x14ac:dyDescent="0.2">
      <c r="A382" s="181"/>
      <c r="B382" s="181"/>
      <c r="C382" s="181"/>
      <c r="D382" s="181"/>
      <c r="E382" s="520"/>
      <c r="F382" s="181"/>
      <c r="G382" s="181"/>
      <c r="H382" s="181"/>
      <c r="I382" s="181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</row>
    <row r="383" spans="1:27" x14ac:dyDescent="0.2">
      <c r="A383" s="181"/>
      <c r="B383" s="181"/>
      <c r="C383" s="181"/>
      <c r="D383" s="181"/>
      <c r="E383" s="520"/>
      <c r="F383" s="181"/>
      <c r="G383" s="181"/>
      <c r="H383" s="181"/>
      <c r="I383" s="181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</row>
    <row r="384" spans="1:27" x14ac:dyDescent="0.2">
      <c r="A384" s="181"/>
      <c r="B384" s="181"/>
      <c r="C384" s="181"/>
      <c r="D384" s="181"/>
      <c r="E384" s="520"/>
      <c r="F384" s="181"/>
      <c r="G384" s="181"/>
      <c r="H384" s="181"/>
      <c r="I384" s="181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</row>
    <row r="385" spans="1:27" x14ac:dyDescent="0.2">
      <c r="A385" s="181"/>
      <c r="B385" s="181"/>
      <c r="C385" s="181"/>
      <c r="D385" s="181"/>
      <c r="E385" s="520"/>
      <c r="F385" s="181"/>
      <c r="G385" s="181"/>
      <c r="H385" s="181"/>
      <c r="I385" s="181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</row>
    <row r="386" spans="1:27" x14ac:dyDescent="0.2">
      <c r="A386" s="181"/>
      <c r="B386" s="181"/>
      <c r="C386" s="181"/>
      <c r="D386" s="181"/>
      <c r="E386" s="520"/>
      <c r="F386" s="181"/>
      <c r="G386" s="181"/>
      <c r="H386" s="181"/>
      <c r="I386" s="181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</row>
    <row r="387" spans="1:27" x14ac:dyDescent="0.2">
      <c r="A387" s="181"/>
      <c r="B387" s="181"/>
      <c r="C387" s="181"/>
      <c r="D387" s="181"/>
      <c r="E387" s="520"/>
      <c r="F387" s="181"/>
      <c r="G387" s="181"/>
      <c r="H387" s="181"/>
      <c r="I387" s="181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</row>
    <row r="388" spans="1:27" x14ac:dyDescent="0.2">
      <c r="A388" s="181"/>
      <c r="B388" s="181"/>
      <c r="C388" s="181"/>
      <c r="D388" s="181"/>
      <c r="E388" s="520"/>
      <c r="F388" s="181"/>
      <c r="G388" s="181"/>
      <c r="H388" s="181"/>
      <c r="I388" s="181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</row>
    <row r="389" spans="1:27" x14ac:dyDescent="0.2">
      <c r="A389" s="181"/>
      <c r="B389" s="181"/>
      <c r="C389" s="181"/>
      <c r="D389" s="181"/>
      <c r="E389" s="520"/>
      <c r="F389" s="181"/>
      <c r="G389" s="181"/>
      <c r="H389" s="181"/>
      <c r="I389" s="181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</row>
    <row r="390" spans="1:27" x14ac:dyDescent="0.2">
      <c r="A390" s="181"/>
      <c r="B390" s="181"/>
      <c r="C390" s="181"/>
      <c r="D390" s="181"/>
      <c r="E390" s="520"/>
      <c r="F390" s="181"/>
      <c r="G390" s="181"/>
      <c r="H390" s="181"/>
      <c r="I390" s="181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</row>
    <row r="391" spans="1:27" x14ac:dyDescent="0.2">
      <c r="A391" s="181"/>
      <c r="B391" s="181"/>
      <c r="C391" s="181"/>
      <c r="D391" s="181"/>
      <c r="E391" s="520"/>
      <c r="F391" s="181"/>
      <c r="G391" s="181"/>
      <c r="H391" s="181"/>
      <c r="I391" s="181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</row>
    <row r="392" spans="1:27" x14ac:dyDescent="0.2">
      <c r="A392" s="181"/>
      <c r="B392" s="181"/>
      <c r="C392" s="181"/>
      <c r="D392" s="181"/>
      <c r="E392" s="520"/>
      <c r="F392" s="181"/>
      <c r="G392" s="181"/>
      <c r="H392" s="181"/>
      <c r="I392" s="181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</row>
    <row r="393" spans="1:27" x14ac:dyDescent="0.2">
      <c r="A393" s="181"/>
      <c r="B393" s="181"/>
      <c r="C393" s="181"/>
      <c r="D393" s="181"/>
      <c r="E393" s="520"/>
      <c r="F393" s="181"/>
      <c r="G393" s="181"/>
      <c r="H393" s="181"/>
      <c r="I393" s="181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</row>
    <row r="394" spans="1:27" x14ac:dyDescent="0.2">
      <c r="A394" s="181"/>
      <c r="B394" s="181"/>
      <c r="C394" s="181"/>
      <c r="D394" s="181"/>
      <c r="E394" s="520"/>
      <c r="F394" s="181"/>
      <c r="G394" s="181"/>
      <c r="H394" s="181"/>
      <c r="I394" s="181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</row>
    <row r="395" spans="1:27" x14ac:dyDescent="0.2">
      <c r="A395" s="181"/>
      <c r="B395" s="181"/>
      <c r="C395" s="181"/>
      <c r="D395" s="181"/>
      <c r="E395" s="520"/>
      <c r="F395" s="181"/>
      <c r="G395" s="181"/>
      <c r="H395" s="181"/>
      <c r="I395" s="181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</row>
    <row r="396" spans="1:27" x14ac:dyDescent="0.2">
      <c r="A396" s="181"/>
      <c r="B396" s="181"/>
      <c r="C396" s="181"/>
      <c r="D396" s="181"/>
      <c r="E396" s="520"/>
      <c r="F396" s="181"/>
      <c r="G396" s="181"/>
      <c r="H396" s="181"/>
      <c r="I396" s="181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</row>
    <row r="397" spans="1:27" x14ac:dyDescent="0.2">
      <c r="A397" s="181"/>
      <c r="B397" s="181"/>
      <c r="C397" s="181"/>
      <c r="D397" s="181"/>
      <c r="E397" s="520"/>
      <c r="F397" s="181"/>
      <c r="G397" s="181"/>
      <c r="H397" s="181"/>
      <c r="I397" s="181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</row>
    <row r="398" spans="1:27" x14ac:dyDescent="0.2">
      <c r="A398" s="181"/>
      <c r="B398" s="181"/>
      <c r="C398" s="181"/>
      <c r="D398" s="181"/>
      <c r="E398" s="520"/>
      <c r="F398" s="181"/>
      <c r="G398" s="181"/>
      <c r="H398" s="181"/>
      <c r="I398" s="181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</row>
    <row r="399" spans="1:27" x14ac:dyDescent="0.2">
      <c r="A399" s="181"/>
      <c r="B399" s="181"/>
      <c r="C399" s="181"/>
      <c r="D399" s="181"/>
      <c r="E399" s="520"/>
      <c r="F399" s="181"/>
      <c r="G399" s="181"/>
      <c r="H399" s="181"/>
      <c r="I399" s="181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</row>
    <row r="400" spans="1:27" x14ac:dyDescent="0.2">
      <c r="A400" s="181"/>
      <c r="B400" s="181"/>
      <c r="C400" s="181"/>
      <c r="D400" s="181"/>
      <c r="E400" s="520"/>
      <c r="F400" s="181"/>
      <c r="G400" s="181"/>
      <c r="H400" s="181"/>
      <c r="I400" s="181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</row>
    <row r="401" spans="1:27" x14ac:dyDescent="0.2">
      <c r="A401" s="181"/>
      <c r="B401" s="181"/>
      <c r="C401" s="181"/>
      <c r="D401" s="181"/>
      <c r="E401" s="520"/>
      <c r="F401" s="181"/>
      <c r="G401" s="181"/>
      <c r="H401" s="181"/>
      <c r="I401" s="181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</row>
    <row r="402" spans="1:27" x14ac:dyDescent="0.2">
      <c r="A402" s="181"/>
      <c r="B402" s="181"/>
      <c r="C402" s="181"/>
      <c r="D402" s="181"/>
      <c r="E402" s="520"/>
      <c r="F402" s="181"/>
      <c r="G402" s="181"/>
      <c r="H402" s="181"/>
      <c r="I402" s="181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</row>
    <row r="403" spans="1:27" x14ac:dyDescent="0.2">
      <c r="A403" s="181"/>
      <c r="B403" s="181"/>
      <c r="C403" s="181"/>
      <c r="D403" s="181"/>
      <c r="E403" s="520"/>
      <c r="F403" s="181"/>
      <c r="G403" s="181"/>
      <c r="H403" s="181"/>
      <c r="I403" s="181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</row>
    <row r="404" spans="1:27" x14ac:dyDescent="0.2">
      <c r="A404" s="181"/>
      <c r="B404" s="181"/>
      <c r="C404" s="181"/>
      <c r="D404" s="181"/>
      <c r="E404" s="520"/>
      <c r="F404" s="181"/>
      <c r="G404" s="181"/>
      <c r="H404" s="181"/>
      <c r="I404" s="181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</row>
    <row r="405" spans="1:27" x14ac:dyDescent="0.2">
      <c r="A405" s="181"/>
      <c r="B405" s="181"/>
      <c r="C405" s="181"/>
      <c r="D405" s="181"/>
      <c r="E405" s="520"/>
      <c r="F405" s="181"/>
      <c r="G405" s="181"/>
      <c r="H405" s="181"/>
      <c r="I405" s="181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</row>
    <row r="406" spans="1:27" x14ac:dyDescent="0.2">
      <c r="A406" s="181"/>
      <c r="B406" s="181"/>
      <c r="C406" s="181"/>
      <c r="D406" s="181"/>
      <c r="E406" s="520"/>
      <c r="F406" s="181"/>
      <c r="G406" s="181"/>
      <c r="H406" s="181"/>
      <c r="I406" s="181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</row>
    <row r="407" spans="1:27" x14ac:dyDescent="0.2">
      <c r="A407" s="181"/>
      <c r="B407" s="181"/>
      <c r="C407" s="181"/>
      <c r="D407" s="181"/>
      <c r="E407" s="520"/>
      <c r="F407" s="181"/>
      <c r="G407" s="181"/>
      <c r="H407" s="181"/>
      <c r="I407" s="181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</row>
    <row r="408" spans="1:27" x14ac:dyDescent="0.2">
      <c r="A408" s="181"/>
      <c r="B408" s="181"/>
      <c r="C408" s="181"/>
      <c r="D408" s="181"/>
      <c r="E408" s="520"/>
      <c r="F408" s="181"/>
      <c r="G408" s="181"/>
      <c r="H408" s="181"/>
      <c r="I408" s="181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</row>
    <row r="409" spans="1:27" x14ac:dyDescent="0.2">
      <c r="A409" s="181"/>
      <c r="B409" s="181"/>
      <c r="C409" s="181"/>
      <c r="D409" s="181"/>
      <c r="E409" s="520"/>
      <c r="F409" s="181"/>
      <c r="G409" s="181"/>
      <c r="H409" s="181"/>
      <c r="I409" s="181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</row>
    <row r="410" spans="1:27" x14ac:dyDescent="0.2">
      <c r="A410" s="181"/>
      <c r="B410" s="181"/>
      <c r="C410" s="181"/>
      <c r="D410" s="181"/>
      <c r="E410" s="520"/>
      <c r="F410" s="181"/>
      <c r="G410" s="181"/>
      <c r="H410" s="181"/>
      <c r="I410" s="181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</row>
    <row r="411" spans="1:27" x14ac:dyDescent="0.2">
      <c r="A411" s="181"/>
      <c r="B411" s="181"/>
      <c r="C411" s="181"/>
      <c r="D411" s="181"/>
      <c r="E411" s="520"/>
      <c r="F411" s="181"/>
      <c r="G411" s="181"/>
      <c r="H411" s="181"/>
      <c r="I411" s="181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</row>
    <row r="412" spans="1:27" x14ac:dyDescent="0.2">
      <c r="A412" s="181"/>
      <c r="B412" s="181"/>
      <c r="C412" s="181"/>
      <c r="D412" s="181"/>
      <c r="E412" s="520"/>
      <c r="F412" s="181"/>
      <c r="G412" s="181"/>
      <c r="H412" s="181"/>
      <c r="I412" s="181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</row>
    <row r="413" spans="1:27" x14ac:dyDescent="0.2">
      <c r="A413" s="181"/>
      <c r="B413" s="181"/>
      <c r="C413" s="181"/>
      <c r="D413" s="181"/>
      <c r="E413" s="520"/>
      <c r="F413" s="181"/>
      <c r="G413" s="181"/>
      <c r="H413" s="181"/>
      <c r="I413" s="181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</row>
    <row r="414" spans="1:27" x14ac:dyDescent="0.2">
      <c r="A414" s="181"/>
      <c r="B414" s="181"/>
      <c r="C414" s="181"/>
      <c r="D414" s="181"/>
      <c r="E414" s="520"/>
      <c r="F414" s="181"/>
      <c r="G414" s="181"/>
      <c r="H414" s="181"/>
      <c r="I414" s="181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</row>
    <row r="415" spans="1:27" x14ac:dyDescent="0.2">
      <c r="A415" s="181"/>
      <c r="B415" s="181"/>
      <c r="C415" s="181"/>
      <c r="D415" s="181"/>
      <c r="E415" s="520"/>
      <c r="F415" s="181"/>
      <c r="G415" s="181"/>
      <c r="H415" s="181"/>
      <c r="I415" s="181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</row>
    <row r="416" spans="1:27" x14ac:dyDescent="0.2">
      <c r="A416" s="181"/>
      <c r="B416" s="181"/>
      <c r="C416" s="181"/>
      <c r="D416" s="181"/>
      <c r="E416" s="520"/>
      <c r="F416" s="181"/>
      <c r="G416" s="181"/>
      <c r="H416" s="181"/>
      <c r="I416" s="181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</row>
    <row r="417" spans="1:27" x14ac:dyDescent="0.2">
      <c r="A417" s="181"/>
      <c r="B417" s="181"/>
      <c r="C417" s="181"/>
      <c r="D417" s="181"/>
      <c r="E417" s="520"/>
      <c r="F417" s="181"/>
      <c r="G417" s="181"/>
      <c r="H417" s="181"/>
      <c r="I417" s="181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</row>
    <row r="418" spans="1:27" x14ac:dyDescent="0.2">
      <c r="A418" s="181"/>
      <c r="B418" s="181"/>
      <c r="C418" s="181"/>
      <c r="D418" s="181"/>
      <c r="E418" s="520"/>
      <c r="F418" s="181"/>
      <c r="G418" s="181"/>
      <c r="H418" s="181"/>
      <c r="I418" s="181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</row>
    <row r="419" spans="1:27" x14ac:dyDescent="0.2">
      <c r="A419" s="181"/>
      <c r="B419" s="181"/>
      <c r="C419" s="181"/>
      <c r="D419" s="181"/>
      <c r="E419" s="520"/>
      <c r="F419" s="181"/>
      <c r="G419" s="181"/>
      <c r="H419" s="181"/>
      <c r="I419" s="181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</row>
    <row r="420" spans="1:27" x14ac:dyDescent="0.2">
      <c r="A420" s="181"/>
      <c r="B420" s="181"/>
      <c r="C420" s="181"/>
      <c r="D420" s="181"/>
      <c r="E420" s="520"/>
      <c r="F420" s="181"/>
      <c r="G420" s="181"/>
      <c r="H420" s="181"/>
      <c r="I420" s="181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</row>
    <row r="421" spans="1:27" x14ac:dyDescent="0.2">
      <c r="A421" s="181"/>
      <c r="B421" s="181"/>
      <c r="C421" s="181"/>
      <c r="D421" s="181"/>
      <c r="E421" s="520"/>
      <c r="F421" s="181"/>
      <c r="G421" s="181"/>
      <c r="H421" s="181"/>
      <c r="I421" s="181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</row>
    <row r="422" spans="1:27" x14ac:dyDescent="0.2">
      <c r="A422" s="181"/>
      <c r="B422" s="181"/>
      <c r="C422" s="181"/>
      <c r="D422" s="181"/>
      <c r="E422" s="520"/>
      <c r="F422" s="181"/>
      <c r="G422" s="181"/>
      <c r="H422" s="181"/>
      <c r="I422" s="181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</row>
    <row r="423" spans="1:27" x14ac:dyDescent="0.2">
      <c r="A423" s="181"/>
      <c r="B423" s="181"/>
      <c r="C423" s="181"/>
      <c r="D423" s="181"/>
      <c r="E423" s="520"/>
      <c r="F423" s="181"/>
      <c r="G423" s="181"/>
      <c r="H423" s="181"/>
      <c r="I423" s="181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</row>
    <row r="424" spans="1:27" x14ac:dyDescent="0.2">
      <c r="A424" s="181"/>
      <c r="B424" s="181"/>
      <c r="C424" s="181"/>
      <c r="D424" s="181"/>
      <c r="E424" s="520"/>
      <c r="F424" s="181"/>
      <c r="G424" s="181"/>
      <c r="H424" s="181"/>
      <c r="I424" s="181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</row>
    <row r="425" spans="1:27" x14ac:dyDescent="0.2">
      <c r="A425" s="181"/>
      <c r="B425" s="181"/>
      <c r="C425" s="181"/>
      <c r="D425" s="181"/>
      <c r="E425" s="520"/>
      <c r="F425" s="181"/>
      <c r="G425" s="181"/>
      <c r="H425" s="181"/>
      <c r="I425" s="181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</row>
    <row r="426" spans="1:27" x14ac:dyDescent="0.2">
      <c r="A426" s="181"/>
      <c r="B426" s="181"/>
      <c r="C426" s="181"/>
      <c r="D426" s="181"/>
      <c r="E426" s="520"/>
      <c r="F426" s="181"/>
      <c r="G426" s="181"/>
      <c r="H426" s="181"/>
      <c r="I426" s="181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</row>
    <row r="427" spans="1:27" x14ac:dyDescent="0.2">
      <c r="A427" s="181"/>
      <c r="B427" s="181"/>
      <c r="C427" s="181"/>
      <c r="D427" s="181"/>
      <c r="E427" s="520"/>
      <c r="F427" s="181"/>
      <c r="G427" s="181"/>
      <c r="H427" s="181"/>
      <c r="I427" s="181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</row>
    <row r="428" spans="1:27" x14ac:dyDescent="0.2">
      <c r="A428" s="181"/>
      <c r="B428" s="181"/>
      <c r="C428" s="181"/>
      <c r="D428" s="181"/>
      <c r="E428" s="520"/>
      <c r="F428" s="181"/>
      <c r="G428" s="181"/>
      <c r="H428" s="181"/>
      <c r="I428" s="181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</row>
    <row r="429" spans="1:27" x14ac:dyDescent="0.2">
      <c r="A429" s="181"/>
      <c r="B429" s="181"/>
      <c r="C429" s="181"/>
      <c r="D429" s="181"/>
      <c r="E429" s="520"/>
      <c r="F429" s="181"/>
      <c r="G429" s="181"/>
      <c r="H429" s="181"/>
      <c r="I429" s="181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</row>
    <row r="430" spans="1:27" x14ac:dyDescent="0.2">
      <c r="A430" s="181"/>
      <c r="B430" s="181"/>
      <c r="C430" s="181"/>
      <c r="D430" s="181"/>
      <c r="E430" s="520"/>
      <c r="F430" s="181"/>
      <c r="G430" s="181"/>
      <c r="H430" s="181"/>
      <c r="I430" s="181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</row>
    <row r="431" spans="1:27" x14ac:dyDescent="0.2">
      <c r="A431" s="181"/>
      <c r="B431" s="181"/>
      <c r="C431" s="181"/>
      <c r="D431" s="181"/>
      <c r="E431" s="520"/>
      <c r="F431" s="181"/>
      <c r="G431" s="181"/>
      <c r="H431" s="181"/>
      <c r="I431" s="181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</row>
    <row r="432" spans="1:27" x14ac:dyDescent="0.2">
      <c r="A432" s="181"/>
      <c r="B432" s="181"/>
      <c r="C432" s="181"/>
      <c r="D432" s="181"/>
      <c r="E432" s="520"/>
      <c r="F432" s="181"/>
      <c r="G432" s="181"/>
      <c r="H432" s="181"/>
      <c r="I432" s="181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</row>
    <row r="433" spans="1:27" x14ac:dyDescent="0.2">
      <c r="A433" s="181"/>
      <c r="B433" s="181"/>
      <c r="C433" s="181"/>
      <c r="D433" s="181"/>
      <c r="E433" s="520"/>
      <c r="F433" s="181"/>
      <c r="G433" s="181"/>
      <c r="H433" s="181"/>
      <c r="I433" s="181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</row>
    <row r="434" spans="1:27" x14ac:dyDescent="0.2">
      <c r="A434" s="181"/>
      <c r="B434" s="181"/>
      <c r="C434" s="181"/>
      <c r="D434" s="181"/>
      <c r="E434" s="520"/>
      <c r="F434" s="181"/>
      <c r="G434" s="181"/>
      <c r="H434" s="181"/>
      <c r="I434" s="181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</row>
    <row r="435" spans="1:27" x14ac:dyDescent="0.2">
      <c r="A435" s="181"/>
      <c r="B435" s="181"/>
      <c r="C435" s="181"/>
      <c r="D435" s="181"/>
      <c r="E435" s="520"/>
      <c r="F435" s="181"/>
      <c r="G435" s="181"/>
      <c r="H435" s="181"/>
      <c r="I435" s="181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</row>
    <row r="436" spans="1:27" x14ac:dyDescent="0.2">
      <c r="A436" s="181"/>
      <c r="B436" s="181"/>
      <c r="C436" s="181"/>
      <c r="D436" s="181"/>
      <c r="E436" s="520"/>
      <c r="F436" s="181"/>
      <c r="G436" s="181"/>
      <c r="H436" s="181"/>
      <c r="I436" s="181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</row>
    <row r="437" spans="1:27" x14ac:dyDescent="0.2">
      <c r="A437" s="181"/>
      <c r="B437" s="181"/>
      <c r="C437" s="181"/>
      <c r="D437" s="181"/>
      <c r="E437" s="520"/>
      <c r="F437" s="181"/>
      <c r="G437" s="181"/>
      <c r="H437" s="181"/>
      <c r="I437" s="181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</row>
    <row r="438" spans="1:27" x14ac:dyDescent="0.2">
      <c r="A438" s="181"/>
      <c r="B438" s="181"/>
      <c r="C438" s="181"/>
      <c r="D438" s="181"/>
      <c r="E438" s="520"/>
      <c r="F438" s="181"/>
      <c r="G438" s="181"/>
      <c r="H438" s="181"/>
      <c r="I438" s="181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</row>
    <row r="439" spans="1:27" x14ac:dyDescent="0.2">
      <c r="A439" s="181"/>
      <c r="B439" s="181"/>
      <c r="C439" s="181"/>
      <c r="D439" s="181"/>
      <c r="E439" s="520"/>
      <c r="F439" s="181"/>
      <c r="G439" s="181"/>
      <c r="H439" s="181"/>
      <c r="I439" s="181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</row>
    <row r="440" spans="1:27" x14ac:dyDescent="0.2">
      <c r="A440" s="181"/>
      <c r="B440" s="181"/>
      <c r="C440" s="181"/>
      <c r="D440" s="181"/>
      <c r="E440" s="520"/>
      <c r="F440" s="181"/>
      <c r="G440" s="181"/>
      <c r="H440" s="181"/>
      <c r="I440" s="181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</row>
    <row r="441" spans="1:27" x14ac:dyDescent="0.2">
      <c r="A441" s="181"/>
      <c r="B441" s="181"/>
      <c r="C441" s="181"/>
      <c r="D441" s="181"/>
      <c r="E441" s="520"/>
      <c r="F441" s="181"/>
      <c r="G441" s="181"/>
      <c r="H441" s="181"/>
      <c r="I441" s="181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</row>
    <row r="442" spans="1:27" x14ac:dyDescent="0.2">
      <c r="A442" s="181"/>
      <c r="B442" s="181"/>
      <c r="C442" s="181"/>
      <c r="D442" s="181"/>
      <c r="E442" s="520"/>
      <c r="F442" s="181"/>
      <c r="G442" s="181"/>
      <c r="H442" s="181"/>
      <c r="I442" s="181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</row>
    <row r="443" spans="1:27" x14ac:dyDescent="0.2">
      <c r="A443" s="181"/>
      <c r="B443" s="181"/>
      <c r="C443" s="181"/>
      <c r="D443" s="181"/>
      <c r="E443" s="520"/>
      <c r="F443" s="181"/>
      <c r="G443" s="181"/>
      <c r="H443" s="181"/>
      <c r="I443" s="181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</row>
    <row r="444" spans="1:27" x14ac:dyDescent="0.2">
      <c r="A444" s="181"/>
      <c r="B444" s="181"/>
      <c r="C444" s="181"/>
      <c r="D444" s="181"/>
      <c r="E444" s="520"/>
      <c r="F444" s="181"/>
      <c r="G444" s="181"/>
      <c r="H444" s="181"/>
      <c r="I444" s="181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</row>
    <row r="445" spans="1:27" x14ac:dyDescent="0.2">
      <c r="A445" s="181"/>
      <c r="B445" s="181"/>
      <c r="C445" s="181"/>
      <c r="D445" s="181"/>
      <c r="E445" s="520"/>
      <c r="F445" s="181"/>
      <c r="G445" s="181"/>
      <c r="H445" s="181"/>
      <c r="I445" s="181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</row>
    <row r="446" spans="1:27" x14ac:dyDescent="0.2">
      <c r="A446" s="181"/>
      <c r="B446" s="181"/>
      <c r="C446" s="181"/>
      <c r="D446" s="181"/>
      <c r="E446" s="520"/>
      <c r="F446" s="181"/>
      <c r="G446" s="181"/>
      <c r="H446" s="181"/>
      <c r="I446" s="181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</row>
    <row r="447" spans="1:27" x14ac:dyDescent="0.2">
      <c r="A447" s="181"/>
      <c r="B447" s="181"/>
      <c r="C447" s="181"/>
      <c r="D447" s="181"/>
      <c r="E447" s="520"/>
      <c r="F447" s="181"/>
      <c r="G447" s="181"/>
      <c r="H447" s="181"/>
      <c r="I447" s="181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</row>
    <row r="448" spans="1:27" x14ac:dyDescent="0.2">
      <c r="A448" s="181"/>
      <c r="B448" s="181"/>
      <c r="C448" s="181"/>
      <c r="D448" s="181"/>
      <c r="E448" s="520"/>
      <c r="F448" s="181"/>
      <c r="G448" s="181"/>
      <c r="H448" s="181"/>
      <c r="I448" s="181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</row>
    <row r="449" spans="1:27" x14ac:dyDescent="0.2">
      <c r="A449" s="181"/>
      <c r="B449" s="181"/>
      <c r="C449" s="181"/>
      <c r="D449" s="181"/>
      <c r="E449" s="520"/>
      <c r="F449" s="181"/>
      <c r="G449" s="181"/>
      <c r="H449" s="181"/>
      <c r="I449" s="181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</row>
    <row r="450" spans="1:27" x14ac:dyDescent="0.2">
      <c r="A450" s="181"/>
      <c r="B450" s="181"/>
      <c r="C450" s="181"/>
      <c r="D450" s="181"/>
      <c r="E450" s="520"/>
      <c r="F450" s="181"/>
      <c r="G450" s="181"/>
      <c r="H450" s="181"/>
      <c r="I450" s="181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</row>
    <row r="451" spans="1:27" x14ac:dyDescent="0.2">
      <c r="A451" s="181"/>
      <c r="B451" s="181"/>
      <c r="C451" s="181"/>
      <c r="D451" s="181"/>
      <c r="E451" s="520"/>
      <c r="F451" s="181"/>
      <c r="G451" s="181"/>
      <c r="H451" s="181"/>
      <c r="I451" s="181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</row>
    <row r="452" spans="1:27" x14ac:dyDescent="0.2">
      <c r="A452" s="181"/>
      <c r="B452" s="181"/>
      <c r="C452" s="181"/>
      <c r="D452" s="181"/>
      <c r="E452" s="520"/>
      <c r="F452" s="181"/>
      <c r="G452" s="181"/>
      <c r="H452" s="181"/>
      <c r="I452" s="181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</row>
    <row r="453" spans="1:27" x14ac:dyDescent="0.2">
      <c r="A453" s="181"/>
      <c r="B453" s="181"/>
      <c r="C453" s="181"/>
      <c r="D453" s="181"/>
      <c r="E453" s="520"/>
      <c r="F453" s="181"/>
      <c r="G453" s="181"/>
      <c r="H453" s="181"/>
      <c r="I453" s="181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</row>
    <row r="454" spans="1:27" x14ac:dyDescent="0.2">
      <c r="A454" s="181"/>
      <c r="B454" s="181"/>
      <c r="C454" s="181"/>
      <c r="D454" s="181"/>
      <c r="E454" s="520"/>
      <c r="F454" s="181"/>
      <c r="G454" s="181"/>
      <c r="H454" s="181"/>
      <c r="I454" s="181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</row>
    <row r="455" spans="1:27" x14ac:dyDescent="0.2">
      <c r="A455" s="181"/>
      <c r="B455" s="181"/>
      <c r="C455" s="181"/>
      <c r="D455" s="181"/>
      <c r="E455" s="520"/>
      <c r="F455" s="181"/>
      <c r="G455" s="181"/>
      <c r="H455" s="181"/>
      <c r="I455" s="181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</row>
    <row r="456" spans="1:27" x14ac:dyDescent="0.2">
      <c r="A456" s="181"/>
      <c r="B456" s="181"/>
      <c r="C456" s="181"/>
      <c r="D456" s="181"/>
      <c r="E456" s="520"/>
      <c r="F456" s="181"/>
      <c r="G456" s="181"/>
      <c r="H456" s="181"/>
      <c r="I456" s="181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</row>
    <row r="457" spans="1:27" x14ac:dyDescent="0.2">
      <c r="A457" s="181"/>
      <c r="B457" s="181"/>
      <c r="C457" s="181"/>
      <c r="D457" s="181"/>
      <c r="E457" s="520"/>
      <c r="F457" s="181"/>
      <c r="G457" s="181"/>
      <c r="H457" s="181"/>
      <c r="I457" s="181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</row>
    <row r="458" spans="1:27" x14ac:dyDescent="0.2">
      <c r="A458" s="181"/>
      <c r="B458" s="181"/>
      <c r="C458" s="181"/>
      <c r="D458" s="181"/>
      <c r="E458" s="520"/>
      <c r="F458" s="181"/>
      <c r="G458" s="181"/>
      <c r="H458" s="181"/>
      <c r="I458" s="181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</row>
    <row r="459" spans="1:27" x14ac:dyDescent="0.2">
      <c r="A459" s="181"/>
      <c r="B459" s="181"/>
      <c r="C459" s="181"/>
      <c r="D459" s="181"/>
      <c r="E459" s="520"/>
      <c r="F459" s="181"/>
      <c r="G459" s="181"/>
      <c r="H459" s="181"/>
      <c r="I459" s="181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</row>
    <row r="460" spans="1:27" x14ac:dyDescent="0.2">
      <c r="A460" s="181"/>
      <c r="B460" s="181"/>
      <c r="C460" s="181"/>
      <c r="D460" s="181"/>
      <c r="E460" s="520"/>
      <c r="F460" s="181"/>
      <c r="G460" s="181"/>
      <c r="H460" s="181"/>
      <c r="I460" s="181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</row>
    <row r="461" spans="1:27" x14ac:dyDescent="0.2">
      <c r="A461" s="181"/>
      <c r="B461" s="181"/>
      <c r="C461" s="181"/>
      <c r="D461" s="181"/>
      <c r="E461" s="520"/>
      <c r="F461" s="181"/>
      <c r="G461" s="181"/>
      <c r="H461" s="181"/>
      <c r="I461" s="181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</row>
    <row r="462" spans="1:27" x14ac:dyDescent="0.2">
      <c r="A462" s="181"/>
      <c r="B462" s="181"/>
      <c r="C462" s="181"/>
      <c r="D462" s="181"/>
      <c r="E462" s="520"/>
      <c r="F462" s="181"/>
      <c r="G462" s="181"/>
      <c r="H462" s="181"/>
      <c r="I462" s="181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</row>
    <row r="463" spans="1:27" x14ac:dyDescent="0.2">
      <c r="A463" s="181"/>
      <c r="B463" s="181"/>
      <c r="C463" s="181"/>
      <c r="D463" s="181"/>
      <c r="E463" s="520"/>
      <c r="F463" s="181"/>
      <c r="G463" s="181"/>
      <c r="H463" s="181"/>
      <c r="I463" s="181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</row>
    <row r="464" spans="1:27" x14ac:dyDescent="0.2">
      <c r="A464" s="181"/>
      <c r="B464" s="181"/>
      <c r="C464" s="181"/>
      <c r="D464" s="181"/>
      <c r="E464" s="520"/>
      <c r="F464" s="181"/>
      <c r="G464" s="181"/>
      <c r="H464" s="181"/>
      <c r="I464" s="181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</row>
    <row r="465" spans="1:27" x14ac:dyDescent="0.2">
      <c r="A465" s="181"/>
      <c r="B465" s="181"/>
      <c r="C465" s="181"/>
      <c r="D465" s="181"/>
      <c r="E465" s="520"/>
      <c r="F465" s="181"/>
      <c r="G465" s="181"/>
      <c r="H465" s="181"/>
      <c r="I465" s="181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</row>
    <row r="466" spans="1:27" x14ac:dyDescent="0.2">
      <c r="A466" s="181"/>
      <c r="B466" s="181"/>
      <c r="C466" s="181"/>
      <c r="D466" s="181"/>
      <c r="E466" s="520"/>
      <c r="F466" s="181"/>
      <c r="G466" s="181"/>
      <c r="H466" s="181"/>
      <c r="I466" s="181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</row>
    <row r="467" spans="1:27" x14ac:dyDescent="0.2">
      <c r="A467" s="181"/>
      <c r="B467" s="181"/>
      <c r="C467" s="181"/>
      <c r="D467" s="181"/>
      <c r="E467" s="520"/>
      <c r="F467" s="181"/>
      <c r="G467" s="181"/>
      <c r="H467" s="181"/>
      <c r="I467" s="181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</row>
    <row r="468" spans="1:27" x14ac:dyDescent="0.2">
      <c r="A468" s="181"/>
      <c r="B468" s="181"/>
      <c r="C468" s="181"/>
      <c r="D468" s="181"/>
      <c r="E468" s="520"/>
      <c r="F468" s="181"/>
      <c r="G468" s="181"/>
      <c r="H468" s="181"/>
      <c r="I468" s="181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</row>
    <row r="469" spans="1:27" x14ac:dyDescent="0.2">
      <c r="A469" s="181"/>
      <c r="B469" s="181"/>
      <c r="C469" s="181"/>
      <c r="D469" s="181"/>
      <c r="E469" s="520"/>
      <c r="F469" s="181"/>
      <c r="G469" s="181"/>
      <c r="H469" s="181"/>
      <c r="I469" s="181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</row>
    <row r="470" spans="1:27" x14ac:dyDescent="0.2">
      <c r="A470" s="181"/>
      <c r="B470" s="181"/>
      <c r="C470" s="181"/>
      <c r="D470" s="181"/>
      <c r="E470" s="520"/>
      <c r="F470" s="181"/>
      <c r="G470" s="181"/>
      <c r="H470" s="181"/>
      <c r="I470" s="181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</row>
    <row r="471" spans="1:27" x14ac:dyDescent="0.2">
      <c r="A471" s="181"/>
      <c r="B471" s="181"/>
      <c r="C471" s="181"/>
      <c r="D471" s="181"/>
      <c r="E471" s="520"/>
      <c r="F471" s="181"/>
      <c r="G471" s="181"/>
      <c r="H471" s="181"/>
      <c r="I471" s="181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</row>
    <row r="472" spans="1:27" x14ac:dyDescent="0.2">
      <c r="A472" s="181"/>
      <c r="B472" s="181"/>
      <c r="C472" s="181"/>
      <c r="D472" s="181"/>
      <c r="E472" s="520"/>
      <c r="F472" s="181"/>
      <c r="G472" s="181"/>
      <c r="H472" s="181"/>
      <c r="I472" s="181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</row>
    <row r="473" spans="1:27" x14ac:dyDescent="0.2">
      <c r="A473" s="181"/>
      <c r="B473" s="181"/>
      <c r="C473" s="181"/>
      <c r="D473" s="181"/>
      <c r="E473" s="520"/>
      <c r="F473" s="181"/>
      <c r="G473" s="181"/>
      <c r="H473" s="181"/>
      <c r="I473" s="181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</row>
    <row r="474" spans="1:27" x14ac:dyDescent="0.2">
      <c r="A474" s="181"/>
      <c r="B474" s="181"/>
      <c r="C474" s="181"/>
      <c r="D474" s="181"/>
      <c r="E474" s="520"/>
      <c r="F474" s="181"/>
      <c r="G474" s="181"/>
      <c r="H474" s="181"/>
      <c r="I474" s="181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</row>
    <row r="475" spans="1:27" x14ac:dyDescent="0.2">
      <c r="A475" s="181"/>
      <c r="B475" s="181"/>
      <c r="C475" s="181"/>
      <c r="D475" s="181"/>
      <c r="E475" s="520"/>
      <c r="F475" s="181"/>
      <c r="G475" s="181"/>
      <c r="H475" s="181"/>
      <c r="I475" s="181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</row>
    <row r="476" spans="1:27" x14ac:dyDescent="0.2">
      <c r="A476" s="181"/>
      <c r="B476" s="181"/>
      <c r="C476" s="181"/>
      <c r="D476" s="181"/>
      <c r="E476" s="520"/>
      <c r="F476" s="181"/>
      <c r="G476" s="181"/>
      <c r="H476" s="181"/>
      <c r="I476" s="181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</row>
    <row r="477" spans="1:27" x14ac:dyDescent="0.2">
      <c r="A477" s="181"/>
      <c r="B477" s="181"/>
      <c r="C477" s="181"/>
      <c r="D477" s="181"/>
      <c r="E477" s="520"/>
      <c r="F477" s="181"/>
      <c r="G477" s="181"/>
      <c r="H477" s="181"/>
      <c r="I477" s="181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</row>
    <row r="478" spans="1:27" x14ac:dyDescent="0.2">
      <c r="A478" s="181"/>
      <c r="B478" s="181"/>
      <c r="C478" s="181"/>
      <c r="D478" s="181"/>
      <c r="E478" s="520"/>
      <c r="F478" s="181"/>
      <c r="G478" s="181"/>
      <c r="H478" s="181"/>
      <c r="I478" s="181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</row>
    <row r="479" spans="1:27" x14ac:dyDescent="0.2">
      <c r="A479" s="181"/>
      <c r="B479" s="181"/>
      <c r="C479" s="181"/>
      <c r="D479" s="181"/>
      <c r="E479" s="520"/>
      <c r="F479" s="181"/>
      <c r="G479" s="181"/>
      <c r="H479" s="181"/>
      <c r="I479" s="181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</row>
    <row r="480" spans="1:27" x14ac:dyDescent="0.2">
      <c r="A480" s="181"/>
      <c r="B480" s="181"/>
      <c r="C480" s="181"/>
      <c r="D480" s="181"/>
      <c r="E480" s="520"/>
      <c r="F480" s="181"/>
      <c r="G480" s="181"/>
      <c r="H480" s="181"/>
      <c r="I480" s="181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</row>
    <row r="481" spans="1:27" x14ac:dyDescent="0.2">
      <c r="A481" s="181"/>
      <c r="B481" s="181"/>
      <c r="C481" s="181"/>
      <c r="D481" s="181"/>
      <c r="E481" s="520"/>
      <c r="F481" s="181"/>
      <c r="G481" s="181"/>
      <c r="H481" s="181"/>
      <c r="I481" s="181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</row>
    <row r="482" spans="1:27" x14ac:dyDescent="0.2">
      <c r="A482" s="181"/>
      <c r="B482" s="181"/>
      <c r="C482" s="181"/>
      <c r="D482" s="181"/>
      <c r="E482" s="520"/>
      <c r="F482" s="181"/>
      <c r="G482" s="181"/>
      <c r="H482" s="181"/>
      <c r="I482" s="181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</row>
    <row r="483" spans="1:27" x14ac:dyDescent="0.2">
      <c r="A483" s="181"/>
      <c r="B483" s="181"/>
      <c r="C483" s="181"/>
      <c r="D483" s="181"/>
      <c r="E483" s="520"/>
      <c r="F483" s="181"/>
      <c r="G483" s="181"/>
      <c r="H483" s="181"/>
      <c r="I483" s="181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</row>
    <row r="484" spans="1:27" x14ac:dyDescent="0.2">
      <c r="A484" s="181"/>
      <c r="B484" s="181"/>
      <c r="C484" s="181"/>
      <c r="D484" s="181"/>
      <c r="E484" s="520"/>
      <c r="F484" s="181"/>
      <c r="G484" s="181"/>
      <c r="H484" s="181"/>
      <c r="I484" s="181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</row>
    <row r="485" spans="1:27" x14ac:dyDescent="0.2">
      <c r="A485" s="181"/>
      <c r="B485" s="181"/>
      <c r="C485" s="181"/>
      <c r="D485" s="181"/>
      <c r="E485" s="520"/>
      <c r="F485" s="181"/>
      <c r="G485" s="181"/>
      <c r="H485" s="181"/>
      <c r="I485" s="181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</row>
    <row r="486" spans="1:27" x14ac:dyDescent="0.2">
      <c r="A486" s="181"/>
      <c r="B486" s="181"/>
      <c r="C486" s="181"/>
      <c r="D486" s="181"/>
      <c r="E486" s="520"/>
      <c r="F486" s="181"/>
      <c r="G486" s="181"/>
      <c r="H486" s="181"/>
      <c r="I486" s="181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</row>
    <row r="487" spans="1:27" x14ac:dyDescent="0.2">
      <c r="A487" s="181"/>
      <c r="B487" s="181"/>
      <c r="C487" s="181"/>
      <c r="D487" s="181"/>
      <c r="E487" s="520"/>
      <c r="F487" s="181"/>
      <c r="G487" s="181"/>
      <c r="H487" s="181"/>
      <c r="I487" s="181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</row>
    <row r="488" spans="1:27" x14ac:dyDescent="0.2">
      <c r="A488" s="181"/>
      <c r="B488" s="181"/>
      <c r="C488" s="181"/>
      <c r="D488" s="181"/>
      <c r="E488" s="520"/>
      <c r="F488" s="181"/>
      <c r="G488" s="181"/>
      <c r="H488" s="181"/>
      <c r="I488" s="181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</row>
    <row r="489" spans="1:27" x14ac:dyDescent="0.2">
      <c r="A489" s="181"/>
      <c r="B489" s="181"/>
      <c r="C489" s="181"/>
      <c r="D489" s="181"/>
      <c r="E489" s="520"/>
      <c r="F489" s="181"/>
      <c r="G489" s="181"/>
      <c r="H489" s="181"/>
      <c r="I489" s="181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</row>
    <row r="490" spans="1:27" x14ac:dyDescent="0.2">
      <c r="A490" s="181"/>
      <c r="B490" s="181"/>
      <c r="C490" s="181"/>
      <c r="D490" s="181"/>
      <c r="E490" s="520"/>
      <c r="F490" s="181"/>
      <c r="G490" s="181"/>
      <c r="H490" s="181"/>
      <c r="I490" s="181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</row>
    <row r="491" spans="1:27" x14ac:dyDescent="0.2">
      <c r="A491" s="181"/>
      <c r="B491" s="181"/>
      <c r="C491" s="181"/>
      <c r="D491" s="181"/>
      <c r="E491" s="520"/>
      <c r="F491" s="181"/>
      <c r="G491" s="181"/>
      <c r="H491" s="181"/>
      <c r="I491" s="181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</row>
    <row r="492" spans="1:27" x14ac:dyDescent="0.2">
      <c r="A492" s="181"/>
      <c r="B492" s="181"/>
      <c r="C492" s="181"/>
      <c r="D492" s="181"/>
      <c r="E492" s="520"/>
      <c r="F492" s="181"/>
      <c r="G492" s="181"/>
      <c r="H492" s="181"/>
      <c r="I492" s="181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</row>
    <row r="493" spans="1:27" x14ac:dyDescent="0.2">
      <c r="A493" s="181"/>
      <c r="B493" s="181"/>
      <c r="C493" s="181"/>
      <c r="D493" s="181"/>
      <c r="E493" s="520"/>
      <c r="F493" s="181"/>
      <c r="G493" s="181"/>
      <c r="H493" s="181"/>
      <c r="I493" s="181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</row>
    <row r="494" spans="1:27" x14ac:dyDescent="0.2">
      <c r="A494" s="181"/>
      <c r="B494" s="181"/>
      <c r="C494" s="181"/>
      <c r="D494" s="181"/>
      <c r="E494" s="520"/>
      <c r="F494" s="181"/>
      <c r="G494" s="181"/>
      <c r="H494" s="181"/>
      <c r="I494" s="181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</row>
    <row r="495" spans="1:27" x14ac:dyDescent="0.2">
      <c r="A495" s="181"/>
      <c r="B495" s="181"/>
      <c r="C495" s="181"/>
      <c r="D495" s="181"/>
      <c r="E495" s="520"/>
      <c r="F495" s="181"/>
      <c r="G495" s="181"/>
      <c r="H495" s="181"/>
      <c r="I495" s="181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</row>
    <row r="496" spans="1:27" x14ac:dyDescent="0.2">
      <c r="A496" s="181"/>
      <c r="B496" s="181"/>
      <c r="C496" s="181"/>
      <c r="D496" s="181"/>
      <c r="E496" s="520"/>
      <c r="F496" s="181"/>
      <c r="G496" s="181"/>
      <c r="H496" s="181"/>
      <c r="I496" s="181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</row>
    <row r="497" spans="1:27" x14ac:dyDescent="0.2">
      <c r="A497" s="181"/>
      <c r="B497" s="181"/>
      <c r="C497" s="181"/>
      <c r="D497" s="181"/>
      <c r="E497" s="520"/>
      <c r="F497" s="181"/>
      <c r="G497" s="181"/>
      <c r="H497" s="181"/>
      <c r="I497" s="181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</row>
    <row r="498" spans="1:27" x14ac:dyDescent="0.2">
      <c r="A498" s="181"/>
      <c r="B498" s="181"/>
      <c r="C498" s="181"/>
      <c r="D498" s="181"/>
      <c r="E498" s="520"/>
      <c r="F498" s="181"/>
      <c r="G498" s="181"/>
      <c r="H498" s="181"/>
      <c r="I498" s="181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</row>
    <row r="499" spans="1:27" x14ac:dyDescent="0.2">
      <c r="A499" s="181"/>
      <c r="B499" s="181"/>
      <c r="C499" s="181"/>
      <c r="D499" s="181"/>
      <c r="E499" s="520"/>
      <c r="F499" s="181"/>
      <c r="G499" s="181"/>
      <c r="H499" s="181"/>
      <c r="I499" s="181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</row>
    <row r="500" spans="1:27" x14ac:dyDescent="0.2">
      <c r="A500" s="181"/>
      <c r="B500" s="181"/>
      <c r="C500" s="181"/>
      <c r="D500" s="181"/>
      <c r="E500" s="520"/>
      <c r="F500" s="181"/>
      <c r="G500" s="181"/>
      <c r="H500" s="181"/>
      <c r="I500" s="181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</row>
    <row r="501" spans="1:27" x14ac:dyDescent="0.2">
      <c r="A501" s="181"/>
      <c r="B501" s="181"/>
      <c r="C501" s="181"/>
      <c r="D501" s="181"/>
      <c r="E501" s="520"/>
      <c r="F501" s="181"/>
      <c r="G501" s="181"/>
      <c r="H501" s="181"/>
      <c r="I501" s="181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</row>
    <row r="502" spans="1:27" x14ac:dyDescent="0.2">
      <c r="A502" s="181"/>
      <c r="B502" s="181"/>
      <c r="C502" s="181"/>
      <c r="D502" s="181"/>
      <c r="E502" s="520"/>
      <c r="F502" s="181"/>
      <c r="G502" s="181"/>
      <c r="H502" s="181"/>
      <c r="I502" s="181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</row>
    <row r="503" spans="1:27" x14ac:dyDescent="0.2">
      <c r="A503" s="181"/>
      <c r="B503" s="181"/>
      <c r="C503" s="181"/>
      <c r="D503" s="181"/>
      <c r="E503" s="520"/>
      <c r="F503" s="181"/>
      <c r="G503" s="181"/>
      <c r="H503" s="181"/>
      <c r="I503" s="181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</row>
    <row r="504" spans="1:27" x14ac:dyDescent="0.2">
      <c r="A504" s="181"/>
      <c r="B504" s="181"/>
      <c r="C504" s="181"/>
      <c r="D504" s="181"/>
      <c r="E504" s="520"/>
      <c r="F504" s="181"/>
      <c r="G504" s="181"/>
      <c r="H504" s="181"/>
      <c r="I504" s="181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</row>
    <row r="505" spans="1:27" x14ac:dyDescent="0.2">
      <c r="A505" s="181"/>
      <c r="B505" s="181"/>
      <c r="C505" s="181"/>
      <c r="D505" s="181"/>
      <c r="E505" s="520"/>
      <c r="F505" s="181"/>
      <c r="G505" s="181"/>
      <c r="H505" s="181"/>
      <c r="I505" s="181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</row>
    <row r="506" spans="1:27" x14ac:dyDescent="0.2">
      <c r="A506" s="181"/>
      <c r="B506" s="181"/>
      <c r="C506" s="181"/>
      <c r="D506" s="181"/>
      <c r="E506" s="520"/>
      <c r="F506" s="181"/>
      <c r="G506" s="181"/>
      <c r="H506" s="181"/>
      <c r="I506" s="181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</row>
    <row r="507" spans="1:27" x14ac:dyDescent="0.2">
      <c r="A507" s="181"/>
      <c r="B507" s="181"/>
      <c r="C507" s="181"/>
      <c r="D507" s="181"/>
      <c r="E507" s="520"/>
      <c r="F507" s="181"/>
      <c r="G507" s="181"/>
      <c r="H507" s="181"/>
      <c r="I507" s="181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</row>
    <row r="508" spans="1:27" x14ac:dyDescent="0.2">
      <c r="A508" s="181"/>
      <c r="B508" s="181"/>
      <c r="C508" s="181"/>
      <c r="D508" s="181"/>
      <c r="E508" s="520"/>
      <c r="F508" s="181"/>
      <c r="G508" s="181"/>
      <c r="H508" s="181"/>
      <c r="I508" s="181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</row>
    <row r="509" spans="1:27" x14ac:dyDescent="0.2">
      <c r="A509" s="181"/>
      <c r="B509" s="181"/>
      <c r="C509" s="181"/>
      <c r="D509" s="181"/>
      <c r="E509" s="520"/>
      <c r="F509" s="181"/>
      <c r="G509" s="181"/>
      <c r="H509" s="181"/>
      <c r="I509" s="181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</row>
    <row r="510" spans="1:27" x14ac:dyDescent="0.2">
      <c r="A510" s="181"/>
      <c r="B510" s="181"/>
      <c r="C510" s="181"/>
      <c r="D510" s="181"/>
      <c r="E510" s="520"/>
      <c r="F510" s="181"/>
      <c r="G510" s="181"/>
      <c r="H510" s="181"/>
      <c r="I510" s="181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</row>
    <row r="511" spans="1:27" x14ac:dyDescent="0.2">
      <c r="A511" s="181"/>
      <c r="B511" s="181"/>
      <c r="C511" s="181"/>
      <c r="D511" s="181"/>
      <c r="E511" s="520"/>
      <c r="F511" s="181"/>
      <c r="G511" s="181"/>
      <c r="H511" s="181"/>
      <c r="I511" s="181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</row>
    <row r="512" spans="1:27" x14ac:dyDescent="0.2">
      <c r="A512" s="181"/>
      <c r="B512" s="181"/>
      <c r="C512" s="181"/>
      <c r="D512" s="181"/>
      <c r="E512" s="520"/>
      <c r="F512" s="181"/>
      <c r="G512" s="181"/>
      <c r="H512" s="181"/>
      <c r="I512" s="181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</row>
    <row r="513" spans="1:27" x14ac:dyDescent="0.2">
      <c r="A513" s="181"/>
      <c r="B513" s="181"/>
      <c r="C513" s="181"/>
      <c r="D513" s="181"/>
      <c r="E513" s="520"/>
      <c r="F513" s="181"/>
      <c r="G513" s="181"/>
      <c r="H513" s="181"/>
      <c r="I513" s="181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</row>
    <row r="514" spans="1:27" x14ac:dyDescent="0.2">
      <c r="A514" s="181"/>
      <c r="B514" s="181"/>
      <c r="C514" s="181"/>
      <c r="D514" s="181"/>
      <c r="E514" s="520"/>
      <c r="F514" s="181"/>
      <c r="G514" s="181"/>
      <c r="H514" s="181"/>
      <c r="I514" s="181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</row>
    <row r="515" spans="1:27" x14ac:dyDescent="0.2">
      <c r="A515" s="181"/>
      <c r="B515" s="181"/>
      <c r="C515" s="181"/>
      <c r="D515" s="181"/>
      <c r="E515" s="520"/>
      <c r="F515" s="181"/>
      <c r="G515" s="181"/>
      <c r="H515" s="181"/>
      <c r="I515" s="181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</row>
    <row r="516" spans="1:27" x14ac:dyDescent="0.2">
      <c r="A516" s="181"/>
      <c r="B516" s="181"/>
      <c r="C516" s="181"/>
      <c r="D516" s="181"/>
      <c r="E516" s="520"/>
      <c r="F516" s="181"/>
      <c r="G516" s="181"/>
      <c r="H516" s="181"/>
      <c r="I516" s="181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</row>
    <row r="517" spans="1:27" x14ac:dyDescent="0.2">
      <c r="A517" s="181"/>
      <c r="B517" s="181"/>
      <c r="C517" s="181"/>
      <c r="D517" s="181"/>
      <c r="E517" s="520"/>
      <c r="F517" s="181"/>
      <c r="G517" s="181"/>
      <c r="H517" s="181"/>
      <c r="I517" s="181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</row>
    <row r="518" spans="1:27" x14ac:dyDescent="0.2">
      <c r="A518" s="181"/>
      <c r="B518" s="181"/>
      <c r="C518" s="181"/>
      <c r="D518" s="181"/>
      <c r="E518" s="520"/>
      <c r="F518" s="181"/>
      <c r="G518" s="181"/>
      <c r="H518" s="181"/>
      <c r="I518" s="181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</row>
    <row r="519" spans="1:27" x14ac:dyDescent="0.2">
      <c r="A519" s="181"/>
      <c r="B519" s="181"/>
      <c r="C519" s="181"/>
      <c r="D519" s="181"/>
      <c r="E519" s="520"/>
      <c r="F519" s="181"/>
      <c r="G519" s="181"/>
      <c r="H519" s="181"/>
      <c r="I519" s="181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</row>
    <row r="520" spans="1:27" x14ac:dyDescent="0.2">
      <c r="A520" s="181"/>
      <c r="B520" s="181"/>
      <c r="C520" s="181"/>
      <c r="D520" s="181"/>
      <c r="E520" s="520"/>
      <c r="F520" s="181"/>
      <c r="G520" s="181"/>
      <c r="H520" s="181"/>
      <c r="I520" s="181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</row>
    <row r="521" spans="1:27" x14ac:dyDescent="0.2">
      <c r="A521" s="181"/>
      <c r="B521" s="181"/>
      <c r="C521" s="181"/>
      <c r="D521" s="181"/>
      <c r="E521" s="520"/>
      <c r="F521" s="181"/>
      <c r="G521" s="181"/>
      <c r="H521" s="181"/>
      <c r="I521" s="181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</row>
    <row r="522" spans="1:27" x14ac:dyDescent="0.2">
      <c r="A522" s="181"/>
      <c r="B522" s="181"/>
      <c r="C522" s="181"/>
      <c r="D522" s="181"/>
      <c r="E522" s="520"/>
      <c r="F522" s="181"/>
      <c r="G522" s="181"/>
      <c r="H522" s="181"/>
      <c r="I522" s="181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</row>
    <row r="523" spans="1:27" x14ac:dyDescent="0.2">
      <c r="A523" s="181"/>
      <c r="B523" s="181"/>
      <c r="C523" s="181"/>
      <c r="D523" s="181"/>
      <c r="E523" s="520"/>
      <c r="F523" s="181"/>
      <c r="G523" s="181"/>
      <c r="H523" s="181"/>
      <c r="I523" s="181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</row>
    <row r="524" spans="1:27" x14ac:dyDescent="0.2">
      <c r="A524" s="181"/>
      <c r="B524" s="181"/>
      <c r="C524" s="181"/>
      <c r="D524" s="181"/>
      <c r="E524" s="520"/>
      <c r="F524" s="181"/>
      <c r="G524" s="181"/>
      <c r="H524" s="181"/>
      <c r="I524" s="181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</row>
    <row r="525" spans="1:27" x14ac:dyDescent="0.2">
      <c r="A525" s="181"/>
      <c r="B525" s="181"/>
      <c r="C525" s="181"/>
      <c r="D525" s="181"/>
      <c r="E525" s="520"/>
      <c r="F525" s="181"/>
      <c r="G525" s="181"/>
      <c r="H525" s="181"/>
      <c r="I525" s="181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</row>
    <row r="526" spans="1:27" x14ac:dyDescent="0.2">
      <c r="A526" s="181"/>
      <c r="B526" s="181"/>
      <c r="C526" s="181"/>
      <c r="D526" s="181"/>
      <c r="E526" s="520"/>
      <c r="F526" s="181"/>
      <c r="G526" s="181"/>
      <c r="H526" s="181"/>
      <c r="I526" s="181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</row>
    <row r="527" spans="1:27" x14ac:dyDescent="0.2">
      <c r="A527" s="181"/>
      <c r="B527" s="181"/>
      <c r="C527" s="181"/>
      <c r="D527" s="181"/>
      <c r="E527" s="520"/>
      <c r="F527" s="181"/>
      <c r="G527" s="181"/>
      <c r="H527" s="181"/>
      <c r="I527" s="181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</row>
    <row r="528" spans="1:27" x14ac:dyDescent="0.2">
      <c r="A528" s="181"/>
      <c r="B528" s="181"/>
      <c r="C528" s="181"/>
      <c r="D528" s="181"/>
      <c r="E528" s="520"/>
      <c r="F528" s="181"/>
      <c r="G528" s="181"/>
      <c r="H528" s="181"/>
      <c r="I528" s="181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</row>
    <row r="529" spans="1:27" x14ac:dyDescent="0.2">
      <c r="A529" s="181"/>
      <c r="B529" s="181"/>
      <c r="C529" s="181"/>
      <c r="D529" s="181"/>
      <c r="E529" s="520"/>
      <c r="F529" s="181"/>
      <c r="G529" s="181"/>
      <c r="H529" s="181"/>
      <c r="I529" s="181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</row>
    <row r="530" spans="1:27" x14ac:dyDescent="0.2">
      <c r="A530" s="181"/>
      <c r="B530" s="181"/>
      <c r="C530" s="181"/>
      <c r="D530" s="181"/>
      <c r="E530" s="520"/>
      <c r="F530" s="181"/>
      <c r="G530" s="181"/>
      <c r="H530" s="181"/>
      <c r="I530" s="181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</row>
    <row r="531" spans="1:27" x14ac:dyDescent="0.2">
      <c r="A531" s="181"/>
      <c r="B531" s="181"/>
      <c r="C531" s="181"/>
      <c r="D531" s="181"/>
      <c r="E531" s="520"/>
      <c r="F531" s="181"/>
      <c r="G531" s="181"/>
      <c r="H531" s="181"/>
      <c r="I531" s="181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</row>
    <row r="532" spans="1:27" x14ac:dyDescent="0.2">
      <c r="A532" s="181"/>
      <c r="B532" s="181"/>
      <c r="C532" s="181"/>
      <c r="D532" s="181"/>
      <c r="E532" s="520"/>
      <c r="F532" s="181"/>
      <c r="G532" s="181"/>
      <c r="H532" s="181"/>
      <c r="I532" s="181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</row>
    <row r="533" spans="1:27" x14ac:dyDescent="0.2">
      <c r="A533" s="181"/>
      <c r="B533" s="181"/>
      <c r="C533" s="181"/>
      <c r="D533" s="181"/>
      <c r="E533" s="520"/>
      <c r="F533" s="181"/>
      <c r="G533" s="181"/>
      <c r="H533" s="181"/>
      <c r="I533" s="181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</row>
    <row r="534" spans="1:27" x14ac:dyDescent="0.2">
      <c r="A534" s="181"/>
      <c r="B534" s="181"/>
      <c r="C534" s="181"/>
      <c r="D534" s="181"/>
      <c r="E534" s="520"/>
      <c r="F534" s="181"/>
      <c r="G534" s="181"/>
      <c r="H534" s="181"/>
      <c r="I534" s="181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</row>
    <row r="535" spans="1:27" x14ac:dyDescent="0.2">
      <c r="A535" s="181"/>
      <c r="B535" s="181"/>
      <c r="C535" s="181"/>
      <c r="D535" s="181"/>
      <c r="E535" s="520"/>
      <c r="F535" s="181"/>
      <c r="G535" s="181"/>
      <c r="H535" s="181"/>
      <c r="I535" s="181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</row>
    <row r="536" spans="1:27" x14ac:dyDescent="0.2">
      <c r="A536" s="181"/>
      <c r="B536" s="181"/>
      <c r="C536" s="181"/>
      <c r="D536" s="181"/>
      <c r="E536" s="520"/>
      <c r="F536" s="181"/>
      <c r="G536" s="181"/>
      <c r="H536" s="181"/>
      <c r="I536" s="181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</row>
    <row r="537" spans="1:27" x14ac:dyDescent="0.2">
      <c r="A537" s="181"/>
      <c r="B537" s="181"/>
      <c r="C537" s="181"/>
      <c r="D537" s="181"/>
      <c r="E537" s="520"/>
      <c r="F537" s="181"/>
      <c r="G537" s="181"/>
      <c r="H537" s="181"/>
      <c r="I537" s="181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</row>
    <row r="538" spans="1:27" x14ac:dyDescent="0.2">
      <c r="A538" s="181"/>
      <c r="B538" s="181"/>
      <c r="C538" s="181"/>
      <c r="D538" s="181"/>
      <c r="E538" s="520"/>
      <c r="F538" s="181"/>
      <c r="G538" s="181"/>
      <c r="H538" s="181"/>
      <c r="I538" s="181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</row>
    <row r="539" spans="1:27" x14ac:dyDescent="0.2">
      <c r="A539" s="181"/>
      <c r="B539" s="181"/>
      <c r="C539" s="181"/>
      <c r="D539" s="181"/>
      <c r="E539" s="520"/>
      <c r="F539" s="181"/>
      <c r="G539" s="181"/>
      <c r="H539" s="181"/>
      <c r="I539" s="181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</row>
    <row r="540" spans="1:27" x14ac:dyDescent="0.2">
      <c r="A540" s="181"/>
      <c r="B540" s="181"/>
      <c r="C540" s="181"/>
      <c r="D540" s="181"/>
      <c r="E540" s="520"/>
      <c r="F540" s="181"/>
      <c r="G540" s="181"/>
      <c r="H540" s="181"/>
      <c r="I540" s="181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</row>
    <row r="541" spans="1:27" x14ac:dyDescent="0.2">
      <c r="A541" s="181"/>
      <c r="B541" s="181"/>
      <c r="C541" s="181"/>
      <c r="D541" s="181"/>
      <c r="E541" s="520"/>
      <c r="F541" s="181"/>
      <c r="G541" s="181"/>
      <c r="H541" s="181"/>
      <c r="I541" s="181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</row>
    <row r="542" spans="1:27" x14ac:dyDescent="0.2">
      <c r="A542" s="181"/>
      <c r="B542" s="181"/>
      <c r="C542" s="181"/>
      <c r="D542" s="181"/>
      <c r="E542" s="520"/>
      <c r="F542" s="181"/>
      <c r="G542" s="181"/>
      <c r="H542" s="181"/>
      <c r="I542" s="181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</row>
    <row r="543" spans="1:27" x14ac:dyDescent="0.2">
      <c r="A543" s="181"/>
      <c r="B543" s="181"/>
      <c r="C543" s="181"/>
      <c r="D543" s="181"/>
      <c r="E543" s="520"/>
      <c r="F543" s="181"/>
      <c r="G543" s="181"/>
      <c r="H543" s="181"/>
      <c r="I543" s="181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</row>
    <row r="544" spans="1:27" x14ac:dyDescent="0.2">
      <c r="A544" s="181"/>
      <c r="B544" s="181"/>
      <c r="C544" s="181"/>
      <c r="D544" s="181"/>
      <c r="E544" s="520"/>
      <c r="F544" s="181"/>
      <c r="G544" s="181"/>
      <c r="H544" s="181"/>
      <c r="I544" s="181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</row>
    <row r="545" spans="1:27" x14ac:dyDescent="0.2">
      <c r="A545" s="181"/>
      <c r="B545" s="181"/>
      <c r="C545" s="181"/>
      <c r="D545" s="181"/>
      <c r="E545" s="520"/>
      <c r="F545" s="181"/>
      <c r="G545" s="181"/>
      <c r="H545" s="181"/>
      <c r="I545" s="181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</row>
    <row r="546" spans="1:27" x14ac:dyDescent="0.2">
      <c r="A546" s="181"/>
      <c r="B546" s="181"/>
      <c r="C546" s="181"/>
      <c r="D546" s="181"/>
      <c r="E546" s="520"/>
      <c r="F546" s="181"/>
      <c r="G546" s="181"/>
      <c r="H546" s="181"/>
      <c r="I546" s="181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</row>
    <row r="547" spans="1:27" x14ac:dyDescent="0.2">
      <c r="A547" s="181"/>
      <c r="B547" s="181"/>
      <c r="C547" s="181"/>
      <c r="D547" s="181"/>
      <c r="E547" s="520"/>
      <c r="F547" s="181"/>
      <c r="G547" s="181"/>
      <c r="H547" s="181"/>
      <c r="I547" s="181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</row>
    <row r="548" spans="1:27" x14ac:dyDescent="0.2">
      <c r="A548" s="181"/>
      <c r="B548" s="181"/>
      <c r="C548" s="181"/>
      <c r="D548" s="181"/>
      <c r="E548" s="520"/>
      <c r="F548" s="181"/>
      <c r="G548" s="181"/>
      <c r="H548" s="181"/>
      <c r="I548" s="181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</row>
    <row r="549" spans="1:27" x14ac:dyDescent="0.2">
      <c r="A549" s="181"/>
      <c r="B549" s="181"/>
      <c r="C549" s="181"/>
      <c r="D549" s="181"/>
      <c r="E549" s="520"/>
      <c r="F549" s="181"/>
      <c r="G549" s="181"/>
      <c r="H549" s="181"/>
      <c r="I549" s="181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</row>
    <row r="550" spans="1:27" x14ac:dyDescent="0.2">
      <c r="A550" s="181"/>
      <c r="B550" s="181"/>
      <c r="C550" s="181"/>
      <c r="D550" s="181"/>
      <c r="E550" s="520"/>
      <c r="F550" s="181"/>
      <c r="G550" s="181"/>
      <c r="H550" s="181"/>
      <c r="I550" s="181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</row>
    <row r="551" spans="1:27" x14ac:dyDescent="0.2">
      <c r="A551" s="181"/>
      <c r="B551" s="181"/>
      <c r="C551" s="181"/>
      <c r="D551" s="181"/>
      <c r="E551" s="520"/>
      <c r="F551" s="181"/>
      <c r="G551" s="181"/>
      <c r="H551" s="181"/>
      <c r="I551" s="181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</row>
    <row r="552" spans="1:27" x14ac:dyDescent="0.2">
      <c r="A552" s="181"/>
      <c r="B552" s="181"/>
      <c r="C552" s="181"/>
      <c r="D552" s="181"/>
      <c r="E552" s="520"/>
      <c r="F552" s="181"/>
      <c r="G552" s="181"/>
      <c r="H552" s="181"/>
      <c r="I552" s="181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</row>
    <row r="553" spans="1:27" x14ac:dyDescent="0.2">
      <c r="A553" s="181"/>
      <c r="B553" s="181"/>
      <c r="C553" s="181"/>
      <c r="D553" s="181"/>
      <c r="E553" s="520"/>
      <c r="F553" s="181"/>
      <c r="G553" s="181"/>
      <c r="H553" s="181"/>
      <c r="I553" s="181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</row>
    <row r="554" spans="1:27" x14ac:dyDescent="0.2">
      <c r="A554" s="181"/>
      <c r="B554" s="181"/>
      <c r="C554" s="181"/>
      <c r="D554" s="181"/>
      <c r="E554" s="520"/>
      <c r="F554" s="181"/>
      <c r="G554" s="181"/>
      <c r="H554" s="181"/>
      <c r="I554" s="181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</row>
    <row r="555" spans="1:27" x14ac:dyDescent="0.2">
      <c r="A555" s="181"/>
      <c r="B555" s="181"/>
      <c r="C555" s="181"/>
      <c r="D555" s="181"/>
      <c r="E555" s="520"/>
      <c r="F555" s="181"/>
      <c r="G555" s="181"/>
      <c r="H555" s="181"/>
      <c r="I555" s="181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</row>
    <row r="556" spans="1:27" x14ac:dyDescent="0.2">
      <c r="A556" s="181"/>
      <c r="B556" s="181"/>
      <c r="C556" s="181"/>
      <c r="D556" s="181"/>
      <c r="E556" s="520"/>
      <c r="F556" s="181"/>
      <c r="G556" s="181"/>
      <c r="H556" s="181"/>
      <c r="I556" s="181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</row>
    <row r="557" spans="1:27" x14ac:dyDescent="0.2">
      <c r="A557" s="181"/>
      <c r="B557" s="181"/>
      <c r="C557" s="181"/>
      <c r="D557" s="181"/>
      <c r="E557" s="520"/>
      <c r="F557" s="181"/>
      <c r="G557" s="181"/>
      <c r="H557" s="181"/>
      <c r="I557" s="181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</row>
    <row r="558" spans="1:27" x14ac:dyDescent="0.2">
      <c r="A558" s="181"/>
      <c r="B558" s="181"/>
      <c r="C558" s="181"/>
      <c r="D558" s="181"/>
      <c r="E558" s="520"/>
      <c r="F558" s="181"/>
      <c r="G558" s="181"/>
      <c r="H558" s="181"/>
      <c r="I558" s="181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</row>
    <row r="559" spans="1:27" x14ac:dyDescent="0.2">
      <c r="A559" s="181"/>
      <c r="B559" s="181"/>
      <c r="C559" s="181"/>
      <c r="D559" s="181"/>
      <c r="E559" s="520"/>
      <c r="F559" s="181"/>
      <c r="G559" s="181"/>
      <c r="H559" s="181"/>
      <c r="I559" s="181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</row>
    <row r="560" spans="1:27" x14ac:dyDescent="0.2">
      <c r="A560" s="181"/>
      <c r="B560" s="181"/>
      <c r="C560" s="181"/>
      <c r="D560" s="181"/>
      <c r="E560" s="520"/>
      <c r="F560" s="181"/>
      <c r="G560" s="181"/>
      <c r="H560" s="181"/>
      <c r="I560" s="181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</row>
    <row r="561" spans="1:27" x14ac:dyDescent="0.2">
      <c r="A561" s="181"/>
      <c r="B561" s="181"/>
      <c r="C561" s="181"/>
      <c r="D561" s="181"/>
      <c r="E561" s="520"/>
      <c r="F561" s="181"/>
      <c r="G561" s="181"/>
      <c r="H561" s="181"/>
      <c r="I561" s="181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</row>
    <row r="562" spans="1:27" x14ac:dyDescent="0.2">
      <c r="A562" s="181"/>
      <c r="B562" s="181"/>
      <c r="C562" s="181"/>
      <c r="D562" s="181"/>
      <c r="E562" s="520"/>
      <c r="F562" s="181"/>
      <c r="G562" s="181"/>
      <c r="H562" s="181"/>
      <c r="I562" s="181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</row>
    <row r="563" spans="1:27" x14ac:dyDescent="0.2">
      <c r="A563" s="181"/>
      <c r="B563" s="181"/>
      <c r="C563" s="181"/>
      <c r="D563" s="181"/>
      <c r="E563" s="520"/>
      <c r="F563" s="181"/>
      <c r="G563" s="181"/>
      <c r="H563" s="181"/>
      <c r="I563" s="181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</row>
    <row r="564" spans="1:27" x14ac:dyDescent="0.2">
      <c r="A564" s="181"/>
      <c r="B564" s="181"/>
      <c r="C564" s="181"/>
      <c r="D564" s="181"/>
      <c r="E564" s="520"/>
      <c r="F564" s="181"/>
      <c r="G564" s="181"/>
      <c r="H564" s="181"/>
      <c r="I564" s="181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</row>
    <row r="565" spans="1:27" x14ac:dyDescent="0.2">
      <c r="A565" s="181"/>
      <c r="B565" s="181"/>
      <c r="C565" s="181"/>
      <c r="D565" s="181"/>
      <c r="E565" s="520"/>
      <c r="F565" s="181"/>
      <c r="G565" s="181"/>
      <c r="H565" s="181"/>
      <c r="I565" s="181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</row>
    <row r="566" spans="1:27" x14ac:dyDescent="0.2">
      <c r="A566" s="181"/>
      <c r="B566" s="181"/>
      <c r="C566" s="181"/>
      <c r="D566" s="181"/>
      <c r="E566" s="520"/>
      <c r="F566" s="181"/>
      <c r="G566" s="181"/>
      <c r="H566" s="181"/>
      <c r="I566" s="181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</row>
    <row r="567" spans="1:27" x14ac:dyDescent="0.2">
      <c r="A567" s="181"/>
      <c r="B567" s="181"/>
      <c r="C567" s="181"/>
      <c r="D567" s="181"/>
      <c r="E567" s="520"/>
      <c r="F567" s="181"/>
      <c r="G567" s="181"/>
      <c r="H567" s="181"/>
      <c r="I567" s="181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</row>
    <row r="568" spans="1:27" x14ac:dyDescent="0.2">
      <c r="A568" s="181"/>
      <c r="B568" s="181"/>
      <c r="C568" s="181"/>
      <c r="D568" s="181"/>
      <c r="E568" s="520"/>
      <c r="F568" s="181"/>
      <c r="G568" s="181"/>
      <c r="H568" s="181"/>
      <c r="I568" s="181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</row>
    <row r="569" spans="1:27" x14ac:dyDescent="0.2">
      <c r="A569" s="181"/>
      <c r="B569" s="181"/>
      <c r="C569" s="181"/>
      <c r="D569" s="181"/>
      <c r="E569" s="520"/>
      <c r="F569" s="181"/>
      <c r="G569" s="181"/>
      <c r="H569" s="181"/>
      <c r="I569" s="181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</row>
    <row r="570" spans="1:27" x14ac:dyDescent="0.2">
      <c r="A570" s="181"/>
      <c r="B570" s="181"/>
      <c r="C570" s="181"/>
      <c r="D570" s="181"/>
      <c r="E570" s="520"/>
      <c r="F570" s="181"/>
      <c r="G570" s="181"/>
      <c r="H570" s="181"/>
      <c r="I570" s="181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</row>
    <row r="571" spans="1:27" x14ac:dyDescent="0.2">
      <c r="A571" s="181"/>
      <c r="B571" s="181"/>
      <c r="C571" s="181"/>
      <c r="D571" s="181"/>
      <c r="E571" s="520"/>
      <c r="F571" s="181"/>
      <c r="G571" s="181"/>
      <c r="H571" s="181"/>
      <c r="I571" s="181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</row>
    <row r="572" spans="1:27" x14ac:dyDescent="0.2">
      <c r="A572" s="181"/>
      <c r="B572" s="181"/>
      <c r="C572" s="181"/>
      <c r="D572" s="181"/>
      <c r="E572" s="520"/>
      <c r="F572" s="181"/>
      <c r="G572" s="181"/>
      <c r="H572" s="181"/>
      <c r="I572" s="181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</row>
    <row r="573" spans="1:27" x14ac:dyDescent="0.2">
      <c r="A573" s="181"/>
      <c r="B573" s="181"/>
      <c r="C573" s="181"/>
      <c r="D573" s="181"/>
      <c r="E573" s="520"/>
      <c r="F573" s="181"/>
      <c r="G573" s="181"/>
      <c r="H573" s="181"/>
      <c r="I573" s="181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</row>
    <row r="574" spans="1:27" x14ac:dyDescent="0.2">
      <c r="A574" s="181"/>
      <c r="B574" s="181"/>
      <c r="C574" s="181"/>
      <c r="D574" s="181"/>
      <c r="E574" s="520"/>
      <c r="F574" s="181"/>
      <c r="G574" s="181"/>
      <c r="H574" s="181"/>
      <c r="I574" s="181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</row>
    <row r="575" spans="1:27" x14ac:dyDescent="0.2">
      <c r="A575" s="181"/>
      <c r="B575" s="181"/>
      <c r="C575" s="181"/>
      <c r="D575" s="181"/>
      <c r="E575" s="520"/>
      <c r="F575" s="181"/>
      <c r="G575" s="181"/>
      <c r="H575" s="181"/>
      <c r="I575" s="181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</row>
    <row r="576" spans="1:27" x14ac:dyDescent="0.2">
      <c r="A576" s="181"/>
      <c r="B576" s="181"/>
      <c r="C576" s="181"/>
      <c r="D576" s="181"/>
      <c r="E576" s="520"/>
      <c r="F576" s="181"/>
      <c r="G576" s="181"/>
      <c r="H576" s="181"/>
      <c r="I576" s="181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</row>
    <row r="577" spans="1:27" x14ac:dyDescent="0.2">
      <c r="A577" s="181"/>
      <c r="B577" s="181"/>
      <c r="C577" s="181"/>
      <c r="D577" s="181"/>
      <c r="E577" s="520"/>
      <c r="F577" s="181"/>
      <c r="G577" s="181"/>
      <c r="H577" s="181"/>
      <c r="I577" s="181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</row>
    <row r="578" spans="1:27" x14ac:dyDescent="0.2">
      <c r="A578" s="181"/>
      <c r="B578" s="181"/>
      <c r="C578" s="181"/>
      <c r="D578" s="181"/>
      <c r="E578" s="520"/>
      <c r="F578" s="181"/>
      <c r="G578" s="181"/>
      <c r="H578" s="181"/>
      <c r="I578" s="181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</row>
    <row r="579" spans="1:27" x14ac:dyDescent="0.2">
      <c r="A579" s="181"/>
      <c r="B579" s="181"/>
      <c r="C579" s="181"/>
      <c r="D579" s="181"/>
      <c r="E579" s="520"/>
      <c r="F579" s="181"/>
      <c r="G579" s="181"/>
      <c r="H579" s="181"/>
      <c r="I579" s="181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</row>
    <row r="580" spans="1:27" x14ac:dyDescent="0.2">
      <c r="A580" s="181"/>
      <c r="B580" s="181"/>
      <c r="C580" s="181"/>
      <c r="D580" s="181"/>
      <c r="E580" s="520"/>
      <c r="F580" s="181"/>
      <c r="G580" s="181"/>
      <c r="H580" s="181"/>
      <c r="I580" s="181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</row>
    <row r="581" spans="1:27" x14ac:dyDescent="0.2">
      <c r="A581" s="181"/>
      <c r="B581" s="181"/>
      <c r="C581" s="181"/>
      <c r="D581" s="181"/>
      <c r="E581" s="520"/>
      <c r="F581" s="181"/>
      <c r="G581" s="181"/>
      <c r="H581" s="181"/>
      <c r="I581" s="181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</row>
    <row r="582" spans="1:27" x14ac:dyDescent="0.2">
      <c r="A582" s="181"/>
      <c r="B582" s="181"/>
      <c r="C582" s="181"/>
      <c r="D582" s="181"/>
      <c r="E582" s="520"/>
      <c r="F582" s="181"/>
      <c r="G582" s="181"/>
      <c r="H582" s="181"/>
      <c r="I582" s="181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</row>
    <row r="583" spans="1:27" x14ac:dyDescent="0.2">
      <c r="A583" s="181"/>
      <c r="B583" s="181"/>
      <c r="C583" s="181"/>
      <c r="D583" s="181"/>
      <c r="E583" s="520"/>
      <c r="F583" s="181"/>
      <c r="G583" s="181"/>
      <c r="H583" s="181"/>
      <c r="I583" s="181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</row>
    <row r="584" spans="1:27" x14ac:dyDescent="0.2">
      <c r="A584" s="181"/>
      <c r="B584" s="181"/>
      <c r="C584" s="181"/>
      <c r="D584" s="181"/>
      <c r="E584" s="520"/>
      <c r="F584" s="181"/>
      <c r="G584" s="181"/>
      <c r="H584" s="181"/>
      <c r="I584" s="181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</row>
    <row r="585" spans="1:27" x14ac:dyDescent="0.2">
      <c r="A585" s="181"/>
      <c r="B585" s="181"/>
      <c r="C585" s="181"/>
      <c r="D585" s="181"/>
      <c r="E585" s="520"/>
      <c r="F585" s="181"/>
      <c r="G585" s="181"/>
      <c r="H585" s="181"/>
      <c r="I585" s="181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</row>
    <row r="586" spans="1:27" x14ac:dyDescent="0.2">
      <c r="A586" s="181"/>
      <c r="B586" s="181"/>
      <c r="C586" s="181"/>
      <c r="D586" s="181"/>
      <c r="E586" s="520"/>
      <c r="F586" s="181"/>
      <c r="G586" s="181"/>
      <c r="H586" s="181"/>
      <c r="I586" s="181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</row>
    <row r="587" spans="1:27" x14ac:dyDescent="0.2">
      <c r="A587" s="181"/>
      <c r="B587" s="181"/>
      <c r="C587" s="181"/>
      <c r="D587" s="181"/>
      <c r="E587" s="520"/>
      <c r="F587" s="181"/>
      <c r="G587" s="181"/>
      <c r="H587" s="181"/>
      <c r="I587" s="181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</row>
    <row r="588" spans="1:27" x14ac:dyDescent="0.2">
      <c r="A588" s="181"/>
      <c r="B588" s="181"/>
      <c r="C588" s="181"/>
      <c r="D588" s="181"/>
      <c r="E588" s="520"/>
      <c r="F588" s="181"/>
      <c r="G588" s="181"/>
      <c r="H588" s="181"/>
      <c r="I588" s="181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</row>
    <row r="589" spans="1:27" x14ac:dyDescent="0.2">
      <c r="A589" s="181"/>
      <c r="B589" s="181"/>
      <c r="C589" s="181"/>
      <c r="D589" s="181"/>
      <c r="E589" s="520"/>
      <c r="F589" s="181"/>
      <c r="G589" s="181"/>
      <c r="H589" s="181"/>
      <c r="I589" s="181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</row>
    <row r="590" spans="1:27" x14ac:dyDescent="0.2">
      <c r="A590" s="181"/>
      <c r="B590" s="181"/>
      <c r="C590" s="181"/>
      <c r="D590" s="181"/>
      <c r="E590" s="520"/>
      <c r="F590" s="181"/>
      <c r="G590" s="181"/>
      <c r="H590" s="181"/>
      <c r="I590" s="181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</row>
    <row r="591" spans="1:27" x14ac:dyDescent="0.2">
      <c r="A591" s="181"/>
      <c r="B591" s="181"/>
      <c r="C591" s="181"/>
      <c r="D591" s="181"/>
      <c r="E591" s="520"/>
      <c r="F591" s="181"/>
      <c r="G591" s="181"/>
      <c r="H591" s="181"/>
      <c r="I591" s="181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</row>
    <row r="592" spans="1:27" x14ac:dyDescent="0.2">
      <c r="A592" s="181"/>
      <c r="B592" s="181"/>
      <c r="C592" s="181"/>
      <c r="D592" s="181"/>
      <c r="E592" s="520"/>
      <c r="F592" s="181"/>
      <c r="G592" s="181"/>
      <c r="H592" s="181"/>
      <c r="I592" s="181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</row>
    <row r="593" spans="1:27" x14ac:dyDescent="0.2">
      <c r="A593" s="181"/>
      <c r="B593" s="181"/>
      <c r="C593" s="181"/>
      <c r="D593" s="181"/>
      <c r="E593" s="520"/>
      <c r="F593" s="181"/>
      <c r="G593" s="181"/>
      <c r="H593" s="181"/>
      <c r="I593" s="181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</row>
    <row r="594" spans="1:27" x14ac:dyDescent="0.2">
      <c r="A594" s="181"/>
      <c r="B594" s="181"/>
      <c r="C594" s="181"/>
      <c r="D594" s="181"/>
      <c r="E594" s="520"/>
      <c r="F594" s="181"/>
      <c r="G594" s="181"/>
      <c r="H594" s="181"/>
      <c r="I594" s="181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</row>
    <row r="595" spans="1:27" x14ac:dyDescent="0.2">
      <c r="A595" s="181"/>
      <c r="B595" s="181"/>
      <c r="C595" s="181"/>
      <c r="D595" s="181"/>
      <c r="E595" s="520"/>
      <c r="F595" s="181"/>
      <c r="G595" s="181"/>
      <c r="H595" s="181"/>
      <c r="I595" s="181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</row>
    <row r="596" spans="1:27" x14ac:dyDescent="0.2">
      <c r="A596" s="181"/>
      <c r="B596" s="181"/>
      <c r="C596" s="181"/>
      <c r="D596" s="181"/>
      <c r="E596" s="520"/>
      <c r="F596" s="181"/>
      <c r="G596" s="181"/>
      <c r="H596" s="181"/>
      <c r="I596" s="181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</row>
    <row r="597" spans="1:27" x14ac:dyDescent="0.2">
      <c r="A597" s="181"/>
      <c r="B597" s="181"/>
      <c r="C597" s="181"/>
      <c r="D597" s="181"/>
      <c r="E597" s="520"/>
      <c r="F597" s="181"/>
      <c r="G597" s="181"/>
      <c r="H597" s="181"/>
      <c r="I597" s="181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</row>
    <row r="598" spans="1:27" x14ac:dyDescent="0.2">
      <c r="A598" s="181"/>
      <c r="B598" s="181"/>
      <c r="C598" s="181"/>
      <c r="D598" s="181"/>
      <c r="E598" s="520"/>
      <c r="F598" s="181"/>
      <c r="G598" s="181"/>
      <c r="H598" s="181"/>
      <c r="I598" s="181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</row>
    <row r="599" spans="1:27" x14ac:dyDescent="0.2">
      <c r="A599" s="181"/>
      <c r="B599" s="181"/>
      <c r="C599" s="181"/>
      <c r="D599" s="181"/>
      <c r="E599" s="520"/>
      <c r="F599" s="181"/>
      <c r="G599" s="181"/>
      <c r="H599" s="181"/>
      <c r="I599" s="181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</row>
    <row r="600" spans="1:27" x14ac:dyDescent="0.2">
      <c r="A600" s="181"/>
      <c r="B600" s="181"/>
      <c r="C600" s="181"/>
      <c r="D600" s="181"/>
      <c r="E600" s="520"/>
      <c r="F600" s="181"/>
      <c r="G600" s="181"/>
      <c r="H600" s="181"/>
      <c r="I600" s="181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</row>
    <row r="601" spans="1:27" x14ac:dyDescent="0.2">
      <c r="A601" s="181"/>
      <c r="B601" s="181"/>
      <c r="C601" s="181"/>
      <c r="D601" s="181"/>
      <c r="E601" s="520"/>
      <c r="F601" s="181"/>
      <c r="G601" s="181"/>
      <c r="H601" s="181"/>
      <c r="I601" s="181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</row>
    <row r="602" spans="1:27" x14ac:dyDescent="0.2">
      <c r="A602" s="181"/>
      <c r="B602" s="181"/>
      <c r="C602" s="181"/>
      <c r="D602" s="181"/>
      <c r="E602" s="520"/>
      <c r="F602" s="181"/>
      <c r="G602" s="181"/>
      <c r="H602" s="181"/>
      <c r="I602" s="181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</row>
    <row r="603" spans="1:27" x14ac:dyDescent="0.2">
      <c r="A603" s="181"/>
      <c r="B603" s="181"/>
      <c r="C603" s="181"/>
      <c r="D603" s="181"/>
      <c r="E603" s="520"/>
      <c r="F603" s="181"/>
      <c r="G603" s="181"/>
      <c r="H603" s="181"/>
      <c r="I603" s="181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</row>
    <row r="604" spans="1:27" x14ac:dyDescent="0.2">
      <c r="A604" s="181"/>
      <c r="B604" s="181"/>
      <c r="C604" s="181"/>
      <c r="D604" s="181"/>
      <c r="E604" s="520"/>
      <c r="F604" s="181"/>
      <c r="G604" s="181"/>
      <c r="H604" s="181"/>
      <c r="I604" s="181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</row>
    <row r="605" spans="1:27" x14ac:dyDescent="0.2">
      <c r="A605" s="181"/>
      <c r="B605" s="181"/>
      <c r="C605" s="181"/>
      <c r="D605" s="181"/>
      <c r="E605" s="520"/>
      <c r="F605" s="181"/>
      <c r="G605" s="181"/>
      <c r="H605" s="181"/>
      <c r="I605" s="181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</row>
    <row r="606" spans="1:27" x14ac:dyDescent="0.2">
      <c r="A606" s="181"/>
      <c r="B606" s="181"/>
      <c r="C606" s="181"/>
      <c r="D606" s="181"/>
      <c r="E606" s="520"/>
      <c r="F606" s="181"/>
      <c r="G606" s="181"/>
      <c r="H606" s="181"/>
      <c r="I606" s="181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</row>
    <row r="607" spans="1:27" x14ac:dyDescent="0.2">
      <c r="A607" s="181"/>
      <c r="B607" s="181"/>
      <c r="C607" s="181"/>
      <c r="D607" s="181"/>
      <c r="E607" s="520"/>
      <c r="F607" s="181"/>
      <c r="G607" s="181"/>
      <c r="H607" s="181"/>
      <c r="I607" s="181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</row>
    <row r="608" spans="1:27" x14ac:dyDescent="0.2">
      <c r="A608" s="181"/>
      <c r="B608" s="181"/>
      <c r="C608" s="181"/>
      <c r="D608" s="181"/>
      <c r="E608" s="520"/>
      <c r="F608" s="181"/>
      <c r="G608" s="181"/>
      <c r="H608" s="181"/>
      <c r="I608" s="181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</row>
    <row r="609" spans="1:27" x14ac:dyDescent="0.2">
      <c r="A609" s="181"/>
      <c r="B609" s="181"/>
      <c r="C609" s="181"/>
      <c r="D609" s="181"/>
      <c r="E609" s="520"/>
      <c r="F609" s="181"/>
      <c r="G609" s="181"/>
      <c r="H609" s="181"/>
      <c r="I609" s="181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</row>
    <row r="610" spans="1:27" x14ac:dyDescent="0.2">
      <c r="A610" s="181"/>
      <c r="B610" s="181"/>
      <c r="C610" s="181"/>
      <c r="D610" s="181"/>
      <c r="E610" s="520"/>
      <c r="F610" s="181"/>
      <c r="G610" s="181"/>
      <c r="H610" s="181"/>
      <c r="I610" s="181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</row>
    <row r="611" spans="1:27" x14ac:dyDescent="0.2">
      <c r="A611" s="181"/>
      <c r="B611" s="181"/>
      <c r="C611" s="181"/>
      <c r="D611" s="181"/>
      <c r="E611" s="520"/>
      <c r="F611" s="181"/>
      <c r="G611" s="181"/>
      <c r="H611" s="181"/>
      <c r="I611" s="181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</row>
    <row r="612" spans="1:27" x14ac:dyDescent="0.2">
      <c r="A612" s="181"/>
      <c r="B612" s="181"/>
      <c r="C612" s="181"/>
      <c r="D612" s="181"/>
      <c r="E612" s="520"/>
      <c r="F612" s="181"/>
      <c r="G612" s="181"/>
      <c r="H612" s="181"/>
      <c r="I612" s="181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</row>
    <row r="613" spans="1:27" x14ac:dyDescent="0.2">
      <c r="A613" s="181"/>
      <c r="B613" s="181"/>
      <c r="C613" s="181"/>
      <c r="D613" s="181"/>
      <c r="E613" s="520"/>
      <c r="F613" s="181"/>
      <c r="G613" s="181"/>
      <c r="H613" s="181"/>
      <c r="I613" s="181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</row>
    <row r="614" spans="1:27" x14ac:dyDescent="0.2">
      <c r="A614" s="181"/>
      <c r="B614" s="181"/>
      <c r="C614" s="181"/>
      <c r="D614" s="181"/>
      <c r="E614" s="520"/>
      <c r="F614" s="181"/>
      <c r="G614" s="181"/>
      <c r="H614" s="181"/>
      <c r="I614" s="181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</row>
    <row r="615" spans="1:27" x14ac:dyDescent="0.2">
      <c r="A615" s="181"/>
      <c r="B615" s="181"/>
      <c r="C615" s="181"/>
      <c r="D615" s="181"/>
      <c r="E615" s="520"/>
      <c r="F615" s="181"/>
      <c r="G615" s="181"/>
      <c r="H615" s="181"/>
      <c r="I615" s="181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</row>
    <row r="616" spans="1:27" x14ac:dyDescent="0.2">
      <c r="A616" s="181"/>
      <c r="B616" s="181"/>
      <c r="C616" s="181"/>
      <c r="D616" s="181"/>
      <c r="E616" s="520"/>
      <c r="F616" s="181"/>
      <c r="G616" s="181"/>
      <c r="H616" s="181"/>
      <c r="I616" s="181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</row>
    <row r="617" spans="1:27" x14ac:dyDescent="0.2">
      <c r="A617" s="181"/>
      <c r="B617" s="181"/>
      <c r="C617" s="181"/>
      <c r="D617" s="181"/>
      <c r="E617" s="520"/>
      <c r="F617" s="181"/>
      <c r="G617" s="181"/>
      <c r="H617" s="181"/>
      <c r="I617" s="181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</row>
    <row r="618" spans="1:27" x14ac:dyDescent="0.2">
      <c r="A618" s="181"/>
      <c r="B618" s="181"/>
      <c r="C618" s="181"/>
      <c r="D618" s="181"/>
      <c r="E618" s="520"/>
      <c r="F618" s="181"/>
      <c r="G618" s="181"/>
      <c r="H618" s="181"/>
      <c r="I618" s="181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</row>
    <row r="619" spans="1:27" x14ac:dyDescent="0.2">
      <c r="A619" s="181"/>
      <c r="B619" s="181"/>
      <c r="C619" s="181"/>
      <c r="D619" s="181"/>
      <c r="E619" s="520"/>
      <c r="F619" s="181"/>
      <c r="G619" s="181"/>
      <c r="H619" s="181"/>
      <c r="I619" s="181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</row>
    <row r="620" spans="1:27" x14ac:dyDescent="0.2">
      <c r="A620" s="181"/>
      <c r="B620" s="181"/>
      <c r="C620" s="181"/>
      <c r="D620" s="181"/>
      <c r="E620" s="520"/>
      <c r="F620" s="181"/>
      <c r="G620" s="181"/>
      <c r="H620" s="181"/>
      <c r="I620" s="181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</row>
    <row r="621" spans="1:27" x14ac:dyDescent="0.2">
      <c r="A621" s="181"/>
      <c r="B621" s="181"/>
      <c r="C621" s="181"/>
      <c r="D621" s="181"/>
      <c r="E621" s="520"/>
      <c r="F621" s="181"/>
      <c r="G621" s="181"/>
      <c r="H621" s="181"/>
      <c r="I621" s="181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</row>
    <row r="622" spans="1:27" x14ac:dyDescent="0.2">
      <c r="A622" s="181"/>
      <c r="B622" s="181"/>
      <c r="C622" s="181"/>
      <c r="D622" s="181"/>
      <c r="E622" s="520"/>
      <c r="F622" s="181"/>
      <c r="G622" s="181"/>
      <c r="H622" s="181"/>
      <c r="I622" s="181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</row>
    <row r="623" spans="1:27" x14ac:dyDescent="0.2">
      <c r="A623" s="181"/>
      <c r="B623" s="181"/>
      <c r="C623" s="181"/>
      <c r="D623" s="181"/>
      <c r="E623" s="520"/>
      <c r="F623" s="181"/>
      <c r="G623" s="181"/>
      <c r="H623" s="181"/>
      <c r="I623" s="181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</row>
    <row r="624" spans="1:27" x14ac:dyDescent="0.2">
      <c r="A624" s="181"/>
      <c r="B624" s="181"/>
      <c r="C624" s="181"/>
      <c r="D624" s="181"/>
      <c r="E624" s="520"/>
      <c r="F624" s="181"/>
      <c r="G624" s="181"/>
      <c r="H624" s="181"/>
      <c r="I624" s="181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</row>
    <row r="625" spans="1:27" x14ac:dyDescent="0.2">
      <c r="A625" s="181"/>
      <c r="B625" s="181"/>
      <c r="C625" s="181"/>
      <c r="D625" s="181"/>
      <c r="E625" s="520"/>
      <c r="F625" s="181"/>
      <c r="G625" s="181"/>
      <c r="H625" s="181"/>
      <c r="I625" s="181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</row>
    <row r="626" spans="1:27" x14ac:dyDescent="0.2">
      <c r="A626" s="181"/>
      <c r="B626" s="181"/>
      <c r="C626" s="181"/>
      <c r="D626" s="181"/>
      <c r="E626" s="520"/>
      <c r="F626" s="181"/>
      <c r="G626" s="181"/>
      <c r="H626" s="181"/>
      <c r="I626" s="181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</row>
    <row r="627" spans="1:27" x14ac:dyDescent="0.2">
      <c r="A627" s="181"/>
      <c r="B627" s="181"/>
      <c r="C627" s="181"/>
      <c r="D627" s="181"/>
      <c r="E627" s="520"/>
      <c r="F627" s="181"/>
      <c r="G627" s="181"/>
      <c r="H627" s="181"/>
      <c r="I627" s="181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</row>
    <row r="628" spans="1:27" x14ac:dyDescent="0.2">
      <c r="A628" s="181"/>
      <c r="B628" s="181"/>
      <c r="C628" s="181"/>
      <c r="D628" s="181"/>
      <c r="E628" s="520"/>
      <c r="F628" s="181"/>
      <c r="G628" s="181"/>
      <c r="H628" s="181"/>
      <c r="I628" s="181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</row>
    <row r="629" spans="1:27" x14ac:dyDescent="0.2">
      <c r="A629" s="181"/>
      <c r="B629" s="181"/>
      <c r="C629" s="181"/>
      <c r="D629" s="181"/>
      <c r="E629" s="520"/>
      <c r="F629" s="181"/>
      <c r="G629" s="181"/>
      <c r="H629" s="181"/>
      <c r="I629" s="181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</row>
    <row r="630" spans="1:27" x14ac:dyDescent="0.2">
      <c r="A630" s="181"/>
      <c r="B630" s="181"/>
      <c r="C630" s="181"/>
      <c r="D630" s="181"/>
      <c r="E630" s="520"/>
      <c r="F630" s="181"/>
      <c r="G630" s="181"/>
      <c r="H630" s="181"/>
      <c r="I630" s="181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</row>
    <row r="631" spans="1:27" x14ac:dyDescent="0.2">
      <c r="A631" s="181"/>
      <c r="B631" s="181"/>
      <c r="C631" s="181"/>
      <c r="D631" s="181"/>
      <c r="E631" s="520"/>
      <c r="F631" s="181"/>
      <c r="G631" s="181"/>
      <c r="H631" s="181"/>
      <c r="I631" s="181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</row>
    <row r="632" spans="1:27" x14ac:dyDescent="0.2">
      <c r="A632" s="181"/>
      <c r="B632" s="181"/>
      <c r="C632" s="181"/>
      <c r="D632" s="181"/>
      <c r="E632" s="520"/>
      <c r="F632" s="181"/>
      <c r="G632" s="181"/>
      <c r="H632" s="181"/>
      <c r="I632" s="181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</row>
    <row r="633" spans="1:27" x14ac:dyDescent="0.2">
      <c r="A633" s="181"/>
      <c r="B633" s="181"/>
      <c r="C633" s="181"/>
      <c r="D633" s="181"/>
      <c r="E633" s="520"/>
      <c r="F633" s="181"/>
      <c r="G633" s="181"/>
      <c r="H633" s="181"/>
      <c r="I633" s="181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</row>
    <row r="634" spans="1:27" x14ac:dyDescent="0.2">
      <c r="A634" s="181"/>
      <c r="B634" s="181"/>
      <c r="C634" s="181"/>
      <c r="D634" s="181"/>
      <c r="E634" s="520"/>
      <c r="F634" s="181"/>
      <c r="G634" s="181"/>
      <c r="H634" s="181"/>
      <c r="I634" s="181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</row>
    <row r="635" spans="1:27" x14ac:dyDescent="0.2">
      <c r="A635" s="181"/>
      <c r="B635" s="181"/>
      <c r="C635" s="181"/>
      <c r="D635" s="181"/>
      <c r="E635" s="520"/>
      <c r="F635" s="181"/>
      <c r="G635" s="181"/>
      <c r="H635" s="181"/>
      <c r="I635" s="181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</row>
    <row r="636" spans="1:27" x14ac:dyDescent="0.2">
      <c r="A636" s="181"/>
      <c r="B636" s="181"/>
      <c r="C636" s="181"/>
      <c r="D636" s="181"/>
      <c r="E636" s="520"/>
      <c r="F636" s="181"/>
      <c r="G636" s="181"/>
      <c r="H636" s="181"/>
      <c r="I636" s="181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</row>
    <row r="637" spans="1:27" x14ac:dyDescent="0.2">
      <c r="A637" s="181"/>
      <c r="B637" s="181"/>
      <c r="C637" s="181"/>
      <c r="D637" s="181"/>
      <c r="E637" s="520"/>
      <c r="F637" s="181"/>
      <c r="G637" s="181"/>
      <c r="H637" s="181"/>
      <c r="I637" s="181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</row>
    <row r="638" spans="1:27" x14ac:dyDescent="0.2">
      <c r="A638" s="181"/>
      <c r="B638" s="181"/>
      <c r="C638" s="181"/>
      <c r="D638" s="181"/>
      <c r="E638" s="520"/>
      <c r="F638" s="181"/>
      <c r="G638" s="181"/>
      <c r="H638" s="181"/>
      <c r="I638" s="181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</row>
    <row r="639" spans="1:27" x14ac:dyDescent="0.2">
      <c r="A639" s="181"/>
      <c r="B639" s="181"/>
      <c r="C639" s="181"/>
      <c r="D639" s="181"/>
      <c r="E639" s="520"/>
      <c r="F639" s="181"/>
      <c r="G639" s="181"/>
      <c r="H639" s="181"/>
      <c r="I639" s="181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</row>
    <row r="640" spans="1:27" x14ac:dyDescent="0.2">
      <c r="A640" s="181"/>
      <c r="B640" s="181"/>
      <c r="C640" s="181"/>
      <c r="D640" s="181"/>
      <c r="E640" s="520"/>
      <c r="F640" s="181"/>
      <c r="G640" s="181"/>
      <c r="H640" s="181"/>
      <c r="I640" s="181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</row>
    <row r="641" spans="1:27" x14ac:dyDescent="0.2">
      <c r="A641" s="181"/>
      <c r="B641" s="181"/>
      <c r="C641" s="181"/>
      <c r="D641" s="181"/>
      <c r="E641" s="520"/>
      <c r="F641" s="181"/>
      <c r="G641" s="181"/>
      <c r="H641" s="181"/>
      <c r="I641" s="181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</row>
    <row r="642" spans="1:27" x14ac:dyDescent="0.2">
      <c r="A642" s="181"/>
      <c r="B642" s="181"/>
      <c r="C642" s="181"/>
      <c r="D642" s="181"/>
      <c r="E642" s="520"/>
      <c r="F642" s="181"/>
      <c r="G642" s="181"/>
      <c r="H642" s="181"/>
      <c r="I642" s="181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</row>
    <row r="643" spans="1:27" x14ac:dyDescent="0.2">
      <c r="A643" s="181"/>
      <c r="B643" s="181"/>
      <c r="C643" s="181"/>
      <c r="D643" s="181"/>
      <c r="E643" s="520"/>
      <c r="F643" s="181"/>
      <c r="G643" s="181"/>
      <c r="H643" s="181"/>
      <c r="I643" s="181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</row>
    <row r="644" spans="1:27" x14ac:dyDescent="0.2">
      <c r="A644" s="181"/>
      <c r="B644" s="181"/>
      <c r="C644" s="181"/>
      <c r="D644" s="181"/>
      <c r="E644" s="520"/>
      <c r="F644" s="181"/>
      <c r="G644" s="181"/>
      <c r="H644" s="181"/>
      <c r="I644" s="181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</row>
    <row r="645" spans="1:27" x14ac:dyDescent="0.2">
      <c r="A645" s="181"/>
      <c r="B645" s="181"/>
      <c r="C645" s="181"/>
      <c r="D645" s="181"/>
      <c r="E645" s="520"/>
      <c r="F645" s="181"/>
      <c r="G645" s="181"/>
      <c r="H645" s="181"/>
      <c r="I645" s="181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</row>
    <row r="646" spans="1:27" x14ac:dyDescent="0.2">
      <c r="A646" s="181"/>
      <c r="B646" s="181"/>
      <c r="C646" s="181"/>
      <c r="D646" s="181"/>
      <c r="E646" s="520"/>
      <c r="F646" s="181"/>
      <c r="G646" s="181"/>
      <c r="H646" s="181"/>
      <c r="I646" s="181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</row>
    <row r="647" spans="1:27" x14ac:dyDescent="0.2">
      <c r="A647" s="181"/>
      <c r="B647" s="181"/>
      <c r="C647" s="181"/>
      <c r="D647" s="181"/>
      <c r="E647" s="520"/>
      <c r="F647" s="181"/>
      <c r="G647" s="181"/>
      <c r="H647" s="181"/>
      <c r="I647" s="181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</row>
    <row r="648" spans="1:27" x14ac:dyDescent="0.2">
      <c r="A648" s="181"/>
      <c r="B648" s="181"/>
      <c r="C648" s="181"/>
      <c r="D648" s="181"/>
      <c r="E648" s="520"/>
      <c r="F648" s="181"/>
      <c r="G648" s="181"/>
      <c r="H648" s="181"/>
      <c r="I648" s="181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</row>
    <row r="649" spans="1:27" x14ac:dyDescent="0.2">
      <c r="A649" s="181"/>
      <c r="B649" s="181"/>
      <c r="C649" s="181"/>
      <c r="D649" s="181"/>
      <c r="E649" s="520"/>
      <c r="F649" s="181"/>
      <c r="G649" s="181"/>
      <c r="H649" s="181"/>
      <c r="I649" s="181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</row>
    <row r="650" spans="1:27" x14ac:dyDescent="0.2">
      <c r="A650" s="181"/>
      <c r="B650" s="181"/>
      <c r="C650" s="181"/>
      <c r="D650" s="181"/>
      <c r="E650" s="520"/>
      <c r="F650" s="181"/>
      <c r="G650" s="181"/>
      <c r="H650" s="181"/>
      <c r="I650" s="181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</row>
    <row r="651" spans="1:27" x14ac:dyDescent="0.2">
      <c r="A651" s="181"/>
      <c r="B651" s="181"/>
      <c r="C651" s="181"/>
      <c r="D651" s="181"/>
      <c r="E651" s="520"/>
      <c r="F651" s="181"/>
      <c r="G651" s="181"/>
      <c r="H651" s="181"/>
      <c r="I651" s="181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</row>
    <row r="652" spans="1:27" x14ac:dyDescent="0.2">
      <c r="A652" s="181"/>
      <c r="B652" s="181"/>
      <c r="C652" s="181"/>
      <c r="D652" s="181"/>
      <c r="E652" s="520"/>
      <c r="F652" s="181"/>
      <c r="G652" s="181"/>
      <c r="H652" s="181"/>
      <c r="I652" s="181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</row>
    <row r="653" spans="1:27" x14ac:dyDescent="0.2">
      <c r="A653" s="181"/>
      <c r="B653" s="181"/>
      <c r="C653" s="181"/>
      <c r="D653" s="181"/>
      <c r="E653" s="520"/>
      <c r="F653" s="181"/>
      <c r="G653" s="181"/>
      <c r="H653" s="181"/>
      <c r="I653" s="181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</row>
    <row r="654" spans="1:27" x14ac:dyDescent="0.2">
      <c r="A654" s="181"/>
      <c r="B654" s="181"/>
      <c r="C654" s="181"/>
      <c r="D654" s="181"/>
      <c r="E654" s="520"/>
      <c r="F654" s="181"/>
      <c r="G654" s="181"/>
      <c r="H654" s="181"/>
      <c r="I654" s="181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</row>
    <row r="655" spans="1:27" x14ac:dyDescent="0.2">
      <c r="A655" s="181"/>
      <c r="B655" s="181"/>
      <c r="C655" s="181"/>
      <c r="D655" s="181"/>
      <c r="E655" s="520"/>
      <c r="F655" s="181"/>
      <c r="G655" s="181"/>
      <c r="H655" s="181"/>
      <c r="I655" s="181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</row>
    <row r="656" spans="1:27" x14ac:dyDescent="0.2">
      <c r="A656" s="181"/>
      <c r="B656" s="181"/>
      <c r="C656" s="181"/>
      <c r="D656" s="181"/>
      <c r="E656" s="520"/>
      <c r="F656" s="181"/>
      <c r="G656" s="181"/>
      <c r="H656" s="181"/>
      <c r="I656" s="181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</row>
    <row r="657" spans="1:27" x14ac:dyDescent="0.2">
      <c r="A657" s="181"/>
      <c r="B657" s="181"/>
      <c r="C657" s="181"/>
      <c r="D657" s="181"/>
      <c r="E657" s="520"/>
      <c r="F657" s="181"/>
      <c r="G657" s="181"/>
      <c r="H657" s="181"/>
      <c r="I657" s="181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</row>
    <row r="658" spans="1:27" x14ac:dyDescent="0.2">
      <c r="A658" s="181"/>
      <c r="B658" s="181"/>
      <c r="C658" s="181"/>
      <c r="D658" s="181"/>
      <c r="E658" s="520"/>
      <c r="F658" s="181"/>
      <c r="G658" s="181"/>
      <c r="H658" s="181"/>
      <c r="I658" s="181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</row>
    <row r="659" spans="1:27" x14ac:dyDescent="0.2">
      <c r="A659" s="181"/>
      <c r="B659" s="181"/>
      <c r="C659" s="181"/>
      <c r="D659" s="181"/>
      <c r="E659" s="520"/>
      <c r="F659" s="181"/>
      <c r="G659" s="181"/>
      <c r="H659" s="181"/>
      <c r="I659" s="181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</row>
    <row r="660" spans="1:27" x14ac:dyDescent="0.2">
      <c r="A660" s="181"/>
      <c r="B660" s="181"/>
      <c r="C660" s="181"/>
      <c r="D660" s="181"/>
      <c r="E660" s="520"/>
      <c r="F660" s="181"/>
      <c r="G660" s="181"/>
      <c r="H660" s="181"/>
      <c r="I660" s="181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</row>
    <row r="661" spans="1:27" x14ac:dyDescent="0.2">
      <c r="A661" s="181"/>
      <c r="B661" s="181"/>
      <c r="C661" s="181"/>
      <c r="D661" s="181"/>
      <c r="E661" s="520"/>
      <c r="F661" s="181"/>
      <c r="G661" s="181"/>
      <c r="H661" s="181"/>
      <c r="I661" s="181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</row>
    <row r="662" spans="1:27" x14ac:dyDescent="0.2">
      <c r="A662" s="181"/>
      <c r="B662" s="181"/>
      <c r="C662" s="181"/>
      <c r="D662" s="181"/>
      <c r="E662" s="520"/>
      <c r="F662" s="181"/>
      <c r="G662" s="181"/>
      <c r="H662" s="181"/>
      <c r="I662" s="181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</row>
    <row r="663" spans="1:27" x14ac:dyDescent="0.2">
      <c r="A663" s="181"/>
      <c r="B663" s="181"/>
      <c r="C663" s="181"/>
      <c r="D663" s="181"/>
      <c r="E663" s="520"/>
      <c r="F663" s="181"/>
      <c r="G663" s="181"/>
      <c r="H663" s="181"/>
      <c r="I663" s="181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</row>
    <row r="664" spans="1:27" x14ac:dyDescent="0.2">
      <c r="A664" s="181"/>
      <c r="B664" s="181"/>
      <c r="C664" s="181"/>
      <c r="D664" s="181"/>
      <c r="E664" s="520"/>
      <c r="F664" s="181"/>
      <c r="G664" s="181"/>
      <c r="H664" s="181"/>
      <c r="I664" s="181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</row>
    <row r="665" spans="1:27" x14ac:dyDescent="0.2">
      <c r="A665" s="181"/>
      <c r="B665" s="181"/>
      <c r="C665" s="181"/>
      <c r="D665" s="181"/>
      <c r="E665" s="520"/>
      <c r="F665" s="181"/>
      <c r="G665" s="181"/>
      <c r="H665" s="181"/>
      <c r="I665" s="181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</row>
    <row r="666" spans="1:27" x14ac:dyDescent="0.2">
      <c r="A666" s="181"/>
      <c r="B666" s="181"/>
      <c r="C666" s="181"/>
      <c r="D666" s="181"/>
      <c r="E666" s="520"/>
      <c r="F666" s="181"/>
      <c r="G666" s="181"/>
      <c r="H666" s="181"/>
      <c r="I666" s="181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</row>
    <row r="667" spans="1:27" x14ac:dyDescent="0.2">
      <c r="A667" s="181"/>
      <c r="B667" s="181"/>
      <c r="C667" s="181"/>
      <c r="D667" s="181"/>
      <c r="E667" s="520"/>
      <c r="F667" s="181"/>
      <c r="G667" s="181"/>
      <c r="H667" s="181"/>
      <c r="I667" s="181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</row>
    <row r="668" spans="1:27" x14ac:dyDescent="0.2">
      <c r="A668" s="181"/>
      <c r="B668" s="181"/>
      <c r="C668" s="181"/>
      <c r="D668" s="181"/>
      <c r="E668" s="520"/>
      <c r="F668" s="181"/>
      <c r="G668" s="181"/>
      <c r="H668" s="181"/>
      <c r="I668" s="181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</row>
    <row r="669" spans="1:27" x14ac:dyDescent="0.2">
      <c r="A669" s="181"/>
      <c r="B669" s="181"/>
      <c r="C669" s="181"/>
      <c r="D669" s="181"/>
      <c r="E669" s="520"/>
      <c r="F669" s="181"/>
      <c r="G669" s="181"/>
      <c r="H669" s="181"/>
      <c r="I669" s="181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</row>
    <row r="670" spans="1:27" x14ac:dyDescent="0.2">
      <c r="A670" s="181"/>
      <c r="B670" s="181"/>
      <c r="C670" s="181"/>
      <c r="D670" s="181"/>
      <c r="E670" s="520"/>
      <c r="F670" s="181"/>
      <c r="G670" s="181"/>
      <c r="H670" s="181"/>
      <c r="I670" s="181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</row>
    <row r="671" spans="1:27" x14ac:dyDescent="0.2">
      <c r="A671" s="181"/>
      <c r="B671" s="181"/>
      <c r="C671" s="181"/>
      <c r="D671" s="181"/>
      <c r="E671" s="520"/>
      <c r="F671" s="181"/>
      <c r="G671" s="181"/>
      <c r="H671" s="181"/>
      <c r="I671" s="181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</row>
    <row r="672" spans="1:27" x14ac:dyDescent="0.2">
      <c r="A672" s="181"/>
      <c r="B672" s="181"/>
      <c r="C672" s="181"/>
      <c r="D672" s="181"/>
      <c r="E672" s="520"/>
      <c r="F672" s="181"/>
      <c r="G672" s="181"/>
      <c r="H672" s="181"/>
      <c r="I672" s="181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</row>
    <row r="673" spans="1:27" x14ac:dyDescent="0.2">
      <c r="A673" s="181"/>
      <c r="B673" s="181"/>
      <c r="C673" s="181"/>
      <c r="D673" s="181"/>
      <c r="E673" s="520"/>
      <c r="F673" s="181"/>
      <c r="G673" s="181"/>
      <c r="H673" s="181"/>
      <c r="I673" s="181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</row>
    <row r="674" spans="1:27" x14ac:dyDescent="0.2">
      <c r="A674" s="181"/>
      <c r="B674" s="181"/>
      <c r="C674" s="181"/>
      <c r="D674" s="181"/>
      <c r="E674" s="520"/>
      <c r="F674" s="181"/>
      <c r="G674" s="181"/>
      <c r="H674" s="181"/>
      <c r="I674" s="181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</row>
    <row r="675" spans="1:27" x14ac:dyDescent="0.2">
      <c r="A675" s="181"/>
      <c r="B675" s="181"/>
      <c r="C675" s="181"/>
      <c r="D675" s="181"/>
      <c r="E675" s="520"/>
      <c r="F675" s="181"/>
      <c r="G675" s="181"/>
      <c r="H675" s="181"/>
      <c r="I675" s="181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</row>
    <row r="676" spans="1:27" x14ac:dyDescent="0.2">
      <c r="A676" s="181"/>
      <c r="B676" s="181"/>
      <c r="C676" s="181"/>
      <c r="D676" s="181"/>
      <c r="E676" s="520"/>
      <c r="F676" s="181"/>
      <c r="G676" s="181"/>
      <c r="H676" s="181"/>
      <c r="I676" s="181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</row>
    <row r="677" spans="1:27" x14ac:dyDescent="0.2">
      <c r="A677" s="181"/>
      <c r="B677" s="181"/>
      <c r="C677" s="181"/>
      <c r="D677" s="181"/>
      <c r="E677" s="520"/>
      <c r="F677" s="181"/>
      <c r="G677" s="181"/>
      <c r="H677" s="181"/>
      <c r="I677" s="181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</row>
    <row r="678" spans="1:27" x14ac:dyDescent="0.2">
      <c r="A678" s="181"/>
      <c r="B678" s="181"/>
      <c r="C678" s="181"/>
      <c r="D678" s="181"/>
      <c r="E678" s="520"/>
      <c r="F678" s="181"/>
      <c r="G678" s="181"/>
      <c r="H678" s="181"/>
      <c r="I678" s="181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</row>
    <row r="679" spans="1:27" x14ac:dyDescent="0.2">
      <c r="A679" s="181"/>
      <c r="B679" s="181"/>
      <c r="C679" s="181"/>
      <c r="D679" s="181"/>
      <c r="E679" s="520"/>
      <c r="F679" s="181"/>
      <c r="G679" s="181"/>
      <c r="H679" s="181"/>
      <c r="I679" s="181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</row>
    <row r="680" spans="1:27" x14ac:dyDescent="0.2">
      <c r="A680" s="181"/>
      <c r="B680" s="181"/>
      <c r="C680" s="181"/>
      <c r="D680" s="181"/>
      <c r="E680" s="520"/>
      <c r="F680" s="181"/>
      <c r="G680" s="181"/>
      <c r="H680" s="181"/>
      <c r="I680" s="181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</row>
    <row r="681" spans="1:27" x14ac:dyDescent="0.2">
      <c r="A681" s="181"/>
      <c r="B681" s="181"/>
      <c r="C681" s="181"/>
      <c r="D681" s="181"/>
      <c r="E681" s="520"/>
      <c r="F681" s="181"/>
      <c r="G681" s="181"/>
      <c r="H681" s="181"/>
      <c r="I681" s="181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</row>
    <row r="682" spans="1:27" x14ac:dyDescent="0.2">
      <c r="A682" s="181"/>
      <c r="B682" s="181"/>
      <c r="C682" s="181"/>
      <c r="D682" s="181"/>
      <c r="E682" s="520"/>
      <c r="F682" s="181"/>
      <c r="G682" s="181"/>
      <c r="H682" s="181"/>
      <c r="I682" s="181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</row>
    <row r="683" spans="1:27" x14ac:dyDescent="0.2">
      <c r="A683" s="181"/>
      <c r="B683" s="181"/>
      <c r="C683" s="181"/>
      <c r="D683" s="181"/>
      <c r="E683" s="520"/>
      <c r="F683" s="181"/>
      <c r="G683" s="181"/>
      <c r="H683" s="181"/>
      <c r="I683" s="181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</row>
    <row r="684" spans="1:27" x14ac:dyDescent="0.2">
      <c r="A684" s="181"/>
      <c r="B684" s="181"/>
      <c r="C684" s="181"/>
      <c r="D684" s="181"/>
      <c r="E684" s="520"/>
      <c r="F684" s="181"/>
      <c r="G684" s="181"/>
      <c r="H684" s="181"/>
      <c r="I684" s="181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</row>
    <row r="685" spans="1:27" x14ac:dyDescent="0.2">
      <c r="A685" s="181"/>
      <c r="B685" s="181"/>
      <c r="C685" s="181"/>
      <c r="D685" s="181"/>
      <c r="E685" s="520"/>
      <c r="F685" s="181"/>
      <c r="G685" s="181"/>
      <c r="H685" s="181"/>
      <c r="I685" s="181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</row>
    <row r="686" spans="1:27" x14ac:dyDescent="0.2">
      <c r="A686" s="181"/>
      <c r="B686" s="181"/>
      <c r="C686" s="181"/>
      <c r="D686" s="181"/>
      <c r="E686" s="520"/>
      <c r="F686" s="181"/>
      <c r="G686" s="181"/>
      <c r="H686" s="181"/>
      <c r="I686" s="181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</row>
    <row r="687" spans="1:27" x14ac:dyDescent="0.2">
      <c r="A687" s="181"/>
      <c r="B687" s="181"/>
      <c r="C687" s="181"/>
      <c r="D687" s="181"/>
      <c r="E687" s="520"/>
      <c r="F687" s="181"/>
      <c r="G687" s="181"/>
      <c r="H687" s="181"/>
      <c r="I687" s="181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</row>
    <row r="688" spans="1:27" x14ac:dyDescent="0.2">
      <c r="A688" s="181"/>
      <c r="B688" s="181"/>
      <c r="C688" s="181"/>
      <c r="D688" s="181"/>
      <c r="E688" s="520"/>
      <c r="F688" s="181"/>
      <c r="G688" s="181"/>
      <c r="H688" s="181"/>
      <c r="I688" s="181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</row>
    <row r="689" spans="1:27" x14ac:dyDescent="0.2">
      <c r="A689" s="181"/>
      <c r="B689" s="181"/>
      <c r="C689" s="181"/>
      <c r="D689" s="181"/>
      <c r="E689" s="520"/>
      <c r="F689" s="181"/>
      <c r="G689" s="181"/>
      <c r="H689" s="181"/>
      <c r="I689" s="181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</row>
    <row r="690" spans="1:27" x14ac:dyDescent="0.2">
      <c r="A690" s="181"/>
      <c r="B690" s="181"/>
      <c r="C690" s="181"/>
      <c r="D690" s="181"/>
      <c r="E690" s="520"/>
      <c r="F690" s="181"/>
      <c r="G690" s="181"/>
      <c r="H690" s="181"/>
      <c r="I690" s="181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</row>
    <row r="691" spans="1:27" x14ac:dyDescent="0.2">
      <c r="A691" s="181"/>
      <c r="B691" s="181"/>
      <c r="C691" s="181"/>
      <c r="D691" s="181"/>
      <c r="E691" s="520"/>
      <c r="F691" s="181"/>
      <c r="G691" s="181"/>
      <c r="H691" s="181"/>
      <c r="I691" s="181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</row>
    <row r="692" spans="1:27" x14ac:dyDescent="0.2">
      <c r="A692" s="181"/>
      <c r="B692" s="181"/>
      <c r="C692" s="181"/>
      <c r="D692" s="181"/>
      <c r="E692" s="520"/>
      <c r="F692" s="181"/>
      <c r="G692" s="181"/>
      <c r="H692" s="181"/>
      <c r="I692" s="181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</row>
    <row r="693" spans="1:27" x14ac:dyDescent="0.2">
      <c r="A693" s="181"/>
      <c r="B693" s="181"/>
      <c r="C693" s="181"/>
      <c r="D693" s="181"/>
      <c r="E693" s="520"/>
      <c r="F693" s="181"/>
      <c r="G693" s="181"/>
      <c r="H693" s="181"/>
      <c r="I693" s="181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</row>
    <row r="694" spans="1:27" x14ac:dyDescent="0.2">
      <c r="A694" s="181"/>
      <c r="B694" s="181"/>
      <c r="C694" s="181"/>
      <c r="D694" s="181"/>
      <c r="E694" s="520"/>
      <c r="F694" s="181"/>
      <c r="G694" s="181"/>
      <c r="H694" s="181"/>
      <c r="I694" s="181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</row>
    <row r="695" spans="1:27" x14ac:dyDescent="0.2">
      <c r="A695" s="181"/>
      <c r="B695" s="181"/>
      <c r="C695" s="181"/>
      <c r="D695" s="181"/>
      <c r="E695" s="520"/>
      <c r="F695" s="181"/>
      <c r="G695" s="181"/>
      <c r="H695" s="181"/>
      <c r="I695" s="181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</row>
    <row r="696" spans="1:27" x14ac:dyDescent="0.2">
      <c r="A696" s="181"/>
      <c r="B696" s="181"/>
      <c r="C696" s="181"/>
      <c r="D696" s="181"/>
      <c r="E696" s="520"/>
      <c r="F696" s="181"/>
      <c r="G696" s="181"/>
      <c r="H696" s="181"/>
      <c r="I696" s="181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</row>
    <row r="697" spans="1:27" x14ac:dyDescent="0.2">
      <c r="A697" s="181"/>
      <c r="B697" s="181"/>
      <c r="C697" s="181"/>
      <c r="D697" s="181"/>
      <c r="E697" s="520"/>
      <c r="F697" s="181"/>
      <c r="G697" s="181"/>
      <c r="H697" s="181"/>
      <c r="I697" s="181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</row>
    <row r="698" spans="1:27" x14ac:dyDescent="0.2">
      <c r="A698" s="181"/>
      <c r="B698" s="181"/>
      <c r="C698" s="181"/>
      <c r="D698" s="181"/>
      <c r="E698" s="520"/>
      <c r="F698" s="181"/>
      <c r="G698" s="181"/>
      <c r="H698" s="181"/>
      <c r="I698" s="181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</row>
    <row r="699" spans="1:27" x14ac:dyDescent="0.2">
      <c r="A699" s="181"/>
      <c r="B699" s="181"/>
      <c r="C699" s="181"/>
      <c r="D699" s="181"/>
      <c r="E699" s="520"/>
      <c r="F699" s="181"/>
      <c r="G699" s="181"/>
      <c r="H699" s="181"/>
      <c r="I699" s="181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</row>
    <row r="700" spans="1:27" x14ac:dyDescent="0.2">
      <c r="A700" s="181"/>
      <c r="B700" s="181"/>
      <c r="C700" s="181"/>
      <c r="D700" s="181"/>
      <c r="E700" s="520"/>
      <c r="F700" s="181"/>
      <c r="G700" s="181"/>
      <c r="H700" s="181"/>
      <c r="I700" s="181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</row>
    <row r="701" spans="1:27" x14ac:dyDescent="0.2">
      <c r="A701" s="181"/>
      <c r="B701" s="181"/>
      <c r="C701" s="181"/>
      <c r="D701" s="181"/>
      <c r="E701" s="520"/>
      <c r="F701" s="181"/>
      <c r="G701" s="181"/>
      <c r="H701" s="181"/>
      <c r="I701" s="181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</row>
    <row r="702" spans="1:27" x14ac:dyDescent="0.2">
      <c r="A702" s="181"/>
      <c r="B702" s="181"/>
      <c r="C702" s="181"/>
      <c r="D702" s="181"/>
      <c r="E702" s="520"/>
      <c r="F702" s="181"/>
      <c r="G702" s="181"/>
      <c r="H702" s="181"/>
      <c r="I702" s="181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</row>
    <row r="703" spans="1:27" x14ac:dyDescent="0.2">
      <c r="A703" s="181"/>
      <c r="B703" s="181"/>
      <c r="C703" s="181"/>
      <c r="D703" s="181"/>
      <c r="E703" s="520"/>
      <c r="F703" s="181"/>
      <c r="G703" s="181"/>
      <c r="H703" s="181"/>
      <c r="I703" s="181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</row>
    <row r="704" spans="1:27" x14ac:dyDescent="0.2">
      <c r="A704" s="181"/>
      <c r="B704" s="181"/>
      <c r="C704" s="181"/>
      <c r="D704" s="181"/>
      <c r="E704" s="520"/>
      <c r="F704" s="181"/>
      <c r="G704" s="181"/>
      <c r="H704" s="181"/>
      <c r="I704" s="181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</row>
    <row r="705" spans="1:27" x14ac:dyDescent="0.2">
      <c r="A705" s="181"/>
      <c r="B705" s="181"/>
      <c r="C705" s="181"/>
      <c r="D705" s="181"/>
      <c r="E705" s="520"/>
      <c r="F705" s="181"/>
      <c r="G705" s="181"/>
      <c r="H705" s="181"/>
      <c r="I705" s="181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</row>
    <row r="706" spans="1:27" x14ac:dyDescent="0.2">
      <c r="A706" s="181"/>
      <c r="B706" s="181"/>
      <c r="C706" s="181"/>
      <c r="D706" s="181"/>
      <c r="E706" s="520"/>
      <c r="F706" s="181"/>
      <c r="G706" s="181"/>
      <c r="H706" s="181"/>
      <c r="I706" s="181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</row>
    <row r="707" spans="1:27" x14ac:dyDescent="0.2">
      <c r="A707" s="181"/>
      <c r="B707" s="181"/>
      <c r="C707" s="181"/>
      <c r="D707" s="181"/>
      <c r="E707" s="520"/>
      <c r="F707" s="181"/>
      <c r="G707" s="181"/>
      <c r="H707" s="181"/>
      <c r="I707" s="181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</row>
    <row r="708" spans="1:27" x14ac:dyDescent="0.2">
      <c r="A708" s="181"/>
      <c r="B708" s="181"/>
      <c r="C708" s="181"/>
      <c r="D708" s="181"/>
      <c r="E708" s="520"/>
      <c r="F708" s="181"/>
      <c r="G708" s="181"/>
      <c r="H708" s="181"/>
      <c r="I708" s="181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</row>
    <row r="709" spans="1:27" x14ac:dyDescent="0.2">
      <c r="A709" s="181"/>
      <c r="B709" s="181"/>
      <c r="C709" s="181"/>
      <c r="D709" s="181"/>
      <c r="E709" s="520"/>
      <c r="F709" s="181"/>
      <c r="G709" s="181"/>
      <c r="H709" s="181"/>
      <c r="I709" s="181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</row>
    <row r="710" spans="1:27" x14ac:dyDescent="0.2">
      <c r="A710" s="181"/>
      <c r="B710" s="181"/>
      <c r="C710" s="181"/>
      <c r="D710" s="181"/>
      <c r="E710" s="520"/>
      <c r="F710" s="181"/>
      <c r="G710" s="181"/>
      <c r="H710" s="181"/>
      <c r="I710" s="181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</row>
    <row r="711" spans="1:27" x14ac:dyDescent="0.2">
      <c r="A711" s="181"/>
      <c r="B711" s="181"/>
      <c r="C711" s="181"/>
      <c r="D711" s="181"/>
      <c r="E711" s="520"/>
      <c r="F711" s="181"/>
      <c r="G711" s="181"/>
      <c r="H711" s="181"/>
      <c r="I711" s="181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</row>
    <row r="712" spans="1:27" x14ac:dyDescent="0.2">
      <c r="A712" s="181"/>
      <c r="B712" s="181"/>
      <c r="C712" s="181"/>
      <c r="D712" s="181"/>
      <c r="E712" s="520"/>
      <c r="F712" s="181"/>
      <c r="G712" s="181"/>
      <c r="H712" s="181"/>
      <c r="I712" s="181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</row>
    <row r="713" spans="1:27" x14ac:dyDescent="0.2">
      <c r="A713" s="181"/>
      <c r="B713" s="181"/>
      <c r="C713" s="181"/>
      <c r="D713" s="181"/>
      <c r="E713" s="520"/>
      <c r="F713" s="181"/>
      <c r="G713" s="181"/>
      <c r="H713" s="181"/>
      <c r="I713" s="181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</row>
    <row r="714" spans="1:27" x14ac:dyDescent="0.2">
      <c r="A714" s="181"/>
      <c r="B714" s="181"/>
      <c r="C714" s="181"/>
      <c r="D714" s="181"/>
      <c r="E714" s="520"/>
      <c r="F714" s="181"/>
      <c r="G714" s="181"/>
      <c r="H714" s="181"/>
      <c r="I714" s="181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</row>
    <row r="715" spans="1:27" x14ac:dyDescent="0.2">
      <c r="A715" s="181"/>
      <c r="B715" s="181"/>
      <c r="C715" s="181"/>
      <c r="D715" s="181"/>
      <c r="E715" s="520"/>
      <c r="F715" s="181"/>
      <c r="G715" s="181"/>
      <c r="H715" s="181"/>
      <c r="I715" s="181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</row>
    <row r="716" spans="1:27" x14ac:dyDescent="0.2">
      <c r="A716" s="181"/>
      <c r="B716" s="181"/>
      <c r="C716" s="181"/>
      <c r="D716" s="181"/>
      <c r="E716" s="520"/>
      <c r="F716" s="181"/>
      <c r="G716" s="181"/>
      <c r="H716" s="181"/>
      <c r="I716" s="181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</row>
    <row r="717" spans="1:27" x14ac:dyDescent="0.2">
      <c r="A717" s="181"/>
      <c r="B717" s="181"/>
      <c r="C717" s="181"/>
      <c r="D717" s="181"/>
      <c r="E717" s="520"/>
      <c r="F717" s="181"/>
      <c r="G717" s="181"/>
      <c r="H717" s="181"/>
      <c r="I717" s="181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</row>
    <row r="718" spans="1:27" x14ac:dyDescent="0.2">
      <c r="A718" s="181"/>
      <c r="B718" s="181"/>
      <c r="C718" s="181"/>
      <c r="D718" s="181"/>
      <c r="E718" s="520"/>
      <c r="F718" s="181"/>
      <c r="G718" s="181"/>
      <c r="H718" s="181"/>
      <c r="I718" s="181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</row>
    <row r="719" spans="1:27" x14ac:dyDescent="0.2">
      <c r="A719" s="181"/>
      <c r="B719" s="181"/>
      <c r="C719" s="181"/>
      <c r="D719" s="181"/>
      <c r="E719" s="520"/>
      <c r="F719" s="181"/>
      <c r="G719" s="181"/>
      <c r="H719" s="181"/>
      <c r="I719" s="181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</row>
    <row r="720" spans="1:27" x14ac:dyDescent="0.2">
      <c r="A720" s="181"/>
      <c r="B720" s="181"/>
      <c r="C720" s="181"/>
      <c r="D720" s="181"/>
      <c r="E720" s="520"/>
      <c r="F720" s="181"/>
      <c r="G720" s="181"/>
      <c r="H720" s="181"/>
      <c r="I720" s="181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</row>
    <row r="721" spans="1:27" x14ac:dyDescent="0.2">
      <c r="A721" s="181"/>
      <c r="B721" s="181"/>
      <c r="C721" s="181"/>
      <c r="D721" s="181"/>
      <c r="E721" s="520"/>
      <c r="F721" s="181"/>
      <c r="G721" s="181"/>
      <c r="H721" s="181"/>
      <c r="I721" s="181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</row>
    <row r="722" spans="1:27" x14ac:dyDescent="0.2">
      <c r="A722" s="181"/>
      <c r="B722" s="181"/>
      <c r="C722" s="181"/>
      <c r="D722" s="181"/>
      <c r="E722" s="520"/>
      <c r="F722" s="181"/>
      <c r="G722" s="181"/>
      <c r="H722" s="181"/>
      <c r="I722" s="181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</row>
    <row r="723" spans="1:27" x14ac:dyDescent="0.2">
      <c r="A723" s="181"/>
      <c r="B723" s="181"/>
      <c r="C723" s="181"/>
      <c r="D723" s="181"/>
      <c r="E723" s="520"/>
      <c r="F723" s="181"/>
      <c r="G723" s="181"/>
      <c r="H723" s="181"/>
      <c r="I723" s="181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</row>
    <row r="724" spans="1:27" x14ac:dyDescent="0.2">
      <c r="A724" s="181"/>
      <c r="B724" s="181"/>
      <c r="C724" s="181"/>
      <c r="D724" s="181"/>
      <c r="E724" s="520"/>
      <c r="F724" s="181"/>
      <c r="G724" s="181"/>
      <c r="H724" s="181"/>
      <c r="I724" s="181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</row>
    <row r="725" spans="1:27" x14ac:dyDescent="0.2">
      <c r="A725" s="181"/>
      <c r="B725" s="181"/>
      <c r="C725" s="181"/>
      <c r="D725" s="181"/>
      <c r="E725" s="520"/>
      <c r="F725" s="181"/>
      <c r="G725" s="181"/>
      <c r="H725" s="181"/>
      <c r="I725" s="181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</row>
    <row r="726" spans="1:27" x14ac:dyDescent="0.2">
      <c r="A726" s="181"/>
      <c r="B726" s="181"/>
      <c r="C726" s="181"/>
      <c r="D726" s="181"/>
      <c r="E726" s="520"/>
      <c r="F726" s="181"/>
      <c r="G726" s="181"/>
      <c r="H726" s="181"/>
      <c r="I726" s="181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</row>
    <row r="727" spans="1:27" x14ac:dyDescent="0.2">
      <c r="A727" s="181"/>
      <c r="B727" s="181"/>
      <c r="C727" s="181"/>
      <c r="D727" s="181"/>
      <c r="E727" s="520"/>
      <c r="F727" s="181"/>
      <c r="G727" s="181"/>
      <c r="H727" s="181"/>
      <c r="I727" s="181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</row>
    <row r="728" spans="1:27" x14ac:dyDescent="0.2">
      <c r="A728" s="181"/>
      <c r="B728" s="181"/>
      <c r="C728" s="181"/>
      <c r="D728" s="181"/>
      <c r="E728" s="520"/>
      <c r="F728" s="181"/>
      <c r="G728" s="181"/>
      <c r="H728" s="181"/>
      <c r="I728" s="181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</row>
    <row r="729" spans="1:27" x14ac:dyDescent="0.2">
      <c r="A729" s="181"/>
      <c r="B729" s="181"/>
      <c r="C729" s="181"/>
      <c r="D729" s="181"/>
      <c r="E729" s="520"/>
      <c r="F729" s="181"/>
      <c r="G729" s="181"/>
      <c r="H729" s="181"/>
      <c r="I729" s="181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</row>
    <row r="730" spans="1:27" x14ac:dyDescent="0.2">
      <c r="A730" s="181"/>
      <c r="B730" s="181"/>
      <c r="C730" s="181"/>
      <c r="D730" s="181"/>
      <c r="E730" s="520"/>
      <c r="F730" s="181"/>
      <c r="G730" s="181"/>
      <c r="H730" s="181"/>
      <c r="I730" s="181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</row>
    <row r="731" spans="1:27" x14ac:dyDescent="0.2">
      <c r="A731" s="181"/>
      <c r="B731" s="181"/>
      <c r="C731" s="181"/>
      <c r="D731" s="181"/>
      <c r="E731" s="520"/>
      <c r="F731" s="181"/>
      <c r="G731" s="181"/>
      <c r="H731" s="181"/>
      <c r="I731" s="181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</row>
    <row r="732" spans="1:27" x14ac:dyDescent="0.2">
      <c r="A732" s="181"/>
      <c r="B732" s="181"/>
      <c r="C732" s="181"/>
      <c r="D732" s="181"/>
      <c r="E732" s="520"/>
      <c r="F732" s="181"/>
      <c r="G732" s="181"/>
      <c r="H732" s="181"/>
      <c r="I732" s="181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</row>
    <row r="733" spans="1:27" x14ac:dyDescent="0.2">
      <c r="A733" s="181"/>
      <c r="B733" s="181"/>
      <c r="C733" s="181"/>
      <c r="D733" s="181"/>
      <c r="E733" s="520"/>
      <c r="F733" s="181"/>
      <c r="G733" s="181"/>
      <c r="H733" s="181"/>
      <c r="I733" s="181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</row>
    <row r="734" spans="1:27" x14ac:dyDescent="0.2">
      <c r="A734" s="181"/>
      <c r="B734" s="181"/>
      <c r="C734" s="181"/>
      <c r="D734" s="181"/>
      <c r="E734" s="520"/>
      <c r="F734" s="181"/>
      <c r="G734" s="181"/>
      <c r="H734" s="181"/>
      <c r="I734" s="181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</row>
    <row r="735" spans="1:27" x14ac:dyDescent="0.2">
      <c r="A735" s="181"/>
      <c r="B735" s="181"/>
      <c r="C735" s="181"/>
      <c r="D735" s="181"/>
      <c r="E735" s="520"/>
      <c r="F735" s="181"/>
      <c r="G735" s="181"/>
      <c r="H735" s="181"/>
      <c r="I735" s="181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</row>
    <row r="736" spans="1:27" x14ac:dyDescent="0.2">
      <c r="A736" s="181"/>
      <c r="B736" s="181"/>
      <c r="C736" s="181"/>
      <c r="D736" s="181"/>
      <c r="E736" s="520"/>
      <c r="F736" s="181"/>
      <c r="G736" s="181"/>
      <c r="H736" s="181"/>
      <c r="I736" s="181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</row>
    <row r="737" spans="1:27" x14ac:dyDescent="0.2">
      <c r="A737" s="181"/>
      <c r="B737" s="181"/>
      <c r="C737" s="181"/>
      <c r="D737" s="181"/>
      <c r="E737" s="520"/>
      <c r="F737" s="181"/>
      <c r="G737" s="181"/>
      <c r="H737" s="181"/>
      <c r="I737" s="181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</row>
    <row r="738" spans="1:27" x14ac:dyDescent="0.2">
      <c r="A738" s="181"/>
      <c r="B738" s="181"/>
      <c r="C738" s="181"/>
      <c r="D738" s="181"/>
      <c r="E738" s="520"/>
      <c r="F738" s="181"/>
      <c r="G738" s="181"/>
      <c r="H738" s="181"/>
      <c r="I738" s="181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</row>
    <row r="739" spans="1:27" x14ac:dyDescent="0.2">
      <c r="A739" s="181"/>
      <c r="B739" s="181"/>
      <c r="C739" s="181"/>
      <c r="D739" s="181"/>
      <c r="E739" s="520"/>
      <c r="F739" s="181"/>
      <c r="G739" s="181"/>
      <c r="H739" s="181"/>
      <c r="I739" s="181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</row>
    <row r="740" spans="1:27" x14ac:dyDescent="0.2">
      <c r="A740" s="181"/>
      <c r="B740" s="181"/>
      <c r="C740" s="181"/>
      <c r="D740" s="181"/>
      <c r="E740" s="520"/>
      <c r="F740" s="181"/>
      <c r="G740" s="181"/>
      <c r="H740" s="181"/>
      <c r="I740" s="181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</row>
    <row r="741" spans="1:27" x14ac:dyDescent="0.2">
      <c r="A741" s="181"/>
      <c r="B741" s="181"/>
      <c r="C741" s="181"/>
      <c r="D741" s="181"/>
      <c r="E741" s="520"/>
      <c r="F741" s="181"/>
      <c r="G741" s="181"/>
      <c r="H741" s="181"/>
      <c r="I741" s="181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</row>
    <row r="742" spans="1:27" x14ac:dyDescent="0.2">
      <c r="A742" s="181"/>
      <c r="B742" s="181"/>
      <c r="C742" s="181"/>
      <c r="D742" s="181"/>
      <c r="E742" s="520"/>
      <c r="F742" s="181"/>
      <c r="G742" s="181"/>
      <c r="H742" s="181"/>
      <c r="I742" s="181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</row>
    <row r="743" spans="1:27" x14ac:dyDescent="0.2">
      <c r="A743" s="181"/>
      <c r="B743" s="181"/>
      <c r="C743" s="181"/>
      <c r="D743" s="181"/>
      <c r="E743" s="520"/>
      <c r="F743" s="181"/>
      <c r="G743" s="181"/>
      <c r="H743" s="181"/>
      <c r="I743" s="181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</row>
    <row r="744" spans="1:27" x14ac:dyDescent="0.2">
      <c r="A744" s="181"/>
      <c r="B744" s="181"/>
      <c r="C744" s="181"/>
      <c r="D744" s="181"/>
      <c r="E744" s="520"/>
      <c r="F744" s="181"/>
      <c r="G744" s="181"/>
      <c r="H744" s="181"/>
      <c r="I744" s="181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</row>
    <row r="745" spans="1:27" x14ac:dyDescent="0.2">
      <c r="A745" s="181"/>
      <c r="B745" s="181"/>
      <c r="C745" s="181"/>
      <c r="D745" s="181"/>
      <c r="E745" s="520"/>
      <c r="F745" s="181"/>
      <c r="G745" s="181"/>
      <c r="H745" s="181"/>
      <c r="I745" s="181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</row>
    <row r="746" spans="1:27" x14ac:dyDescent="0.2">
      <c r="A746" s="181"/>
      <c r="B746" s="181"/>
      <c r="C746" s="181"/>
      <c r="D746" s="181"/>
      <c r="E746" s="520"/>
      <c r="F746" s="181"/>
      <c r="G746" s="181"/>
      <c r="H746" s="181"/>
      <c r="I746" s="181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</row>
    <row r="747" spans="1:27" x14ac:dyDescent="0.2">
      <c r="A747" s="181"/>
      <c r="B747" s="181"/>
      <c r="C747" s="181"/>
      <c r="D747" s="181"/>
      <c r="E747" s="520"/>
      <c r="F747" s="181"/>
      <c r="G747" s="181"/>
      <c r="H747" s="181"/>
      <c r="I747" s="181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</row>
    <row r="748" spans="1:27" x14ac:dyDescent="0.2">
      <c r="A748" s="181"/>
      <c r="B748" s="181"/>
      <c r="C748" s="181"/>
      <c r="D748" s="181"/>
      <c r="E748" s="520"/>
      <c r="F748" s="181"/>
      <c r="G748" s="181"/>
      <c r="H748" s="181"/>
      <c r="I748" s="181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</row>
    <row r="749" spans="1:27" x14ac:dyDescent="0.2">
      <c r="A749" s="181"/>
      <c r="B749" s="181"/>
      <c r="C749" s="181"/>
      <c r="D749" s="181"/>
      <c r="E749" s="520"/>
      <c r="F749" s="181"/>
      <c r="G749" s="181"/>
      <c r="H749" s="181"/>
      <c r="I749" s="181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</row>
    <row r="750" spans="1:27" x14ac:dyDescent="0.2">
      <c r="A750" s="181"/>
      <c r="B750" s="181"/>
      <c r="C750" s="181"/>
      <c r="D750" s="181"/>
      <c r="E750" s="520"/>
      <c r="F750" s="181"/>
      <c r="G750" s="181"/>
      <c r="H750" s="181"/>
      <c r="I750" s="181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</row>
    <row r="751" spans="1:27" x14ac:dyDescent="0.2">
      <c r="A751" s="181"/>
      <c r="B751" s="181"/>
      <c r="C751" s="181"/>
      <c r="D751" s="181"/>
      <c r="E751" s="520"/>
      <c r="F751" s="181"/>
      <c r="G751" s="181"/>
      <c r="H751" s="181"/>
      <c r="I751" s="181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</row>
    <row r="752" spans="1:27" x14ac:dyDescent="0.2">
      <c r="A752" s="181"/>
      <c r="B752" s="181"/>
      <c r="C752" s="181"/>
      <c r="D752" s="181"/>
      <c r="E752" s="520"/>
      <c r="F752" s="181"/>
      <c r="G752" s="181"/>
      <c r="H752" s="181"/>
      <c r="I752" s="181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</row>
    <row r="753" spans="1:27" x14ac:dyDescent="0.2">
      <c r="A753" s="181"/>
      <c r="B753" s="181"/>
      <c r="C753" s="181"/>
      <c r="D753" s="181"/>
      <c r="E753" s="520"/>
      <c r="F753" s="181"/>
      <c r="G753" s="181"/>
      <c r="H753" s="181"/>
      <c r="I753" s="181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</row>
    <row r="754" spans="1:27" x14ac:dyDescent="0.2">
      <c r="A754" s="181"/>
      <c r="B754" s="181"/>
      <c r="C754" s="181"/>
      <c r="D754" s="181"/>
      <c r="E754" s="520"/>
      <c r="F754" s="181"/>
      <c r="G754" s="181"/>
      <c r="H754" s="181"/>
      <c r="I754" s="181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</row>
    <row r="755" spans="1:27" x14ac:dyDescent="0.2">
      <c r="A755" s="181"/>
      <c r="B755" s="181"/>
      <c r="C755" s="181"/>
      <c r="D755" s="181"/>
      <c r="E755" s="520"/>
      <c r="F755" s="181"/>
      <c r="G755" s="181"/>
      <c r="H755" s="181"/>
      <c r="I755" s="181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</row>
    <row r="756" spans="1:27" x14ac:dyDescent="0.2">
      <c r="A756" s="181"/>
      <c r="B756" s="181"/>
      <c r="C756" s="181"/>
      <c r="D756" s="181"/>
      <c r="E756" s="520"/>
      <c r="F756" s="181"/>
      <c r="G756" s="181"/>
      <c r="H756" s="181"/>
      <c r="I756" s="181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</row>
    <row r="757" spans="1:27" x14ac:dyDescent="0.2">
      <c r="A757" s="181"/>
      <c r="B757" s="181"/>
      <c r="C757" s="181"/>
      <c r="D757" s="181"/>
      <c r="E757" s="520"/>
      <c r="F757" s="181"/>
      <c r="G757" s="181"/>
      <c r="H757" s="181"/>
      <c r="I757" s="181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</row>
    <row r="758" spans="1:27" x14ac:dyDescent="0.2">
      <c r="A758" s="181"/>
      <c r="B758" s="181"/>
      <c r="C758" s="181"/>
      <c r="D758" s="181"/>
      <c r="E758" s="520"/>
      <c r="F758" s="181"/>
      <c r="G758" s="181"/>
      <c r="H758" s="181"/>
      <c r="I758" s="181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</row>
    <row r="759" spans="1:27" x14ac:dyDescent="0.2">
      <c r="A759" s="181"/>
      <c r="B759" s="181"/>
      <c r="C759" s="181"/>
      <c r="D759" s="181"/>
      <c r="E759" s="520"/>
      <c r="F759" s="181"/>
      <c r="G759" s="181"/>
      <c r="H759" s="181"/>
      <c r="I759" s="181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</row>
    <row r="760" spans="1:27" x14ac:dyDescent="0.2">
      <c r="A760" s="181"/>
      <c r="B760" s="181"/>
      <c r="C760" s="181"/>
      <c r="D760" s="181"/>
      <c r="E760" s="520"/>
      <c r="F760" s="181"/>
      <c r="G760" s="181"/>
      <c r="H760" s="181"/>
      <c r="I760" s="181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</row>
    <row r="761" spans="1:27" x14ac:dyDescent="0.2">
      <c r="A761" s="181"/>
      <c r="B761" s="181"/>
      <c r="C761" s="181"/>
      <c r="D761" s="181"/>
      <c r="E761" s="520"/>
      <c r="F761" s="181"/>
      <c r="G761" s="181"/>
      <c r="H761" s="181"/>
      <c r="I761" s="181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</row>
    <row r="762" spans="1:27" x14ac:dyDescent="0.2">
      <c r="A762" s="181"/>
      <c r="B762" s="181"/>
      <c r="C762" s="181"/>
      <c r="D762" s="181"/>
      <c r="E762" s="520"/>
      <c r="F762" s="181"/>
      <c r="G762" s="181"/>
      <c r="H762" s="181"/>
      <c r="I762" s="181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</row>
    <row r="763" spans="1:27" x14ac:dyDescent="0.2">
      <c r="A763" s="181"/>
      <c r="B763" s="181"/>
      <c r="C763" s="181"/>
      <c r="D763" s="181"/>
      <c r="E763" s="520"/>
      <c r="F763" s="181"/>
      <c r="G763" s="181"/>
      <c r="H763" s="181"/>
      <c r="I763" s="181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</row>
    <row r="764" spans="1:27" x14ac:dyDescent="0.2">
      <c r="A764" s="181"/>
      <c r="B764" s="181"/>
      <c r="C764" s="181"/>
      <c r="D764" s="181"/>
      <c r="E764" s="520"/>
      <c r="F764" s="181"/>
      <c r="G764" s="181"/>
      <c r="H764" s="181"/>
      <c r="I764" s="181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</row>
    <row r="765" spans="1:27" x14ac:dyDescent="0.2">
      <c r="A765" s="181"/>
      <c r="B765" s="181"/>
      <c r="C765" s="181"/>
      <c r="D765" s="181"/>
      <c r="E765" s="520"/>
      <c r="F765" s="181"/>
      <c r="G765" s="181"/>
      <c r="H765" s="181"/>
      <c r="I765" s="181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</row>
    <row r="766" spans="1:27" x14ac:dyDescent="0.2">
      <c r="A766" s="181"/>
      <c r="B766" s="181"/>
      <c r="C766" s="181"/>
      <c r="D766" s="181"/>
      <c r="E766" s="520"/>
      <c r="F766" s="181"/>
      <c r="G766" s="181"/>
      <c r="H766" s="181"/>
      <c r="I766" s="181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</row>
    <row r="767" spans="1:27" x14ac:dyDescent="0.2">
      <c r="A767" s="181"/>
      <c r="B767" s="181"/>
      <c r="C767" s="181"/>
      <c r="D767" s="181"/>
      <c r="E767" s="520"/>
      <c r="F767" s="181"/>
      <c r="G767" s="181"/>
      <c r="H767" s="181"/>
      <c r="I767" s="181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</row>
    <row r="768" spans="1:27" x14ac:dyDescent="0.2">
      <c r="A768" s="181"/>
      <c r="B768" s="181"/>
      <c r="C768" s="181"/>
      <c r="D768" s="181"/>
      <c r="E768" s="520"/>
      <c r="F768" s="181"/>
      <c r="G768" s="181"/>
      <c r="H768" s="181"/>
      <c r="I768" s="181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</row>
    <row r="769" spans="1:27" x14ac:dyDescent="0.2">
      <c r="A769" s="181"/>
      <c r="B769" s="181"/>
      <c r="C769" s="181"/>
      <c r="D769" s="181"/>
      <c r="E769" s="520"/>
      <c r="F769" s="181"/>
      <c r="G769" s="181"/>
      <c r="H769" s="181"/>
      <c r="I769" s="181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</row>
    <row r="770" spans="1:27" x14ac:dyDescent="0.2">
      <c r="A770" s="181"/>
      <c r="B770" s="181"/>
      <c r="C770" s="181"/>
      <c r="D770" s="181"/>
      <c r="E770" s="520"/>
      <c r="F770" s="181"/>
      <c r="G770" s="181"/>
      <c r="H770" s="181"/>
      <c r="I770" s="181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</row>
    <row r="771" spans="1:27" x14ac:dyDescent="0.2">
      <c r="A771" s="181"/>
      <c r="B771" s="181"/>
      <c r="C771" s="181"/>
      <c r="D771" s="181"/>
      <c r="E771" s="520"/>
      <c r="F771" s="181"/>
      <c r="G771" s="181"/>
      <c r="H771" s="181"/>
      <c r="I771" s="181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</row>
    <row r="772" spans="1:27" x14ac:dyDescent="0.2">
      <c r="A772" s="181"/>
      <c r="B772" s="181"/>
      <c r="C772" s="181"/>
      <c r="D772" s="181"/>
      <c r="E772" s="520"/>
      <c r="F772" s="181"/>
      <c r="G772" s="181"/>
      <c r="H772" s="181"/>
      <c r="I772" s="181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</row>
    <row r="773" spans="1:27" x14ac:dyDescent="0.2">
      <c r="A773" s="181"/>
      <c r="B773" s="181"/>
      <c r="C773" s="181"/>
      <c r="D773" s="181"/>
      <c r="E773" s="520"/>
      <c r="F773" s="181"/>
      <c r="G773" s="181"/>
      <c r="H773" s="181"/>
      <c r="I773" s="181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</row>
    <row r="774" spans="1:27" x14ac:dyDescent="0.2">
      <c r="A774" s="181"/>
      <c r="B774" s="181"/>
      <c r="C774" s="181"/>
      <c r="D774" s="181"/>
      <c r="E774" s="520"/>
      <c r="F774" s="181"/>
      <c r="G774" s="181"/>
      <c r="H774" s="181"/>
      <c r="I774" s="181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</row>
    <row r="775" spans="1:27" x14ac:dyDescent="0.2">
      <c r="A775" s="181"/>
      <c r="B775" s="181"/>
      <c r="C775" s="181"/>
      <c r="D775" s="181"/>
      <c r="E775" s="520"/>
      <c r="F775" s="181"/>
      <c r="G775" s="181"/>
      <c r="H775" s="181"/>
      <c r="I775" s="181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</row>
    <row r="776" spans="1:27" x14ac:dyDescent="0.2">
      <c r="A776" s="181"/>
      <c r="B776" s="181"/>
      <c r="C776" s="181"/>
      <c r="D776" s="181"/>
      <c r="E776" s="520"/>
      <c r="F776" s="181"/>
      <c r="G776" s="181"/>
      <c r="H776" s="181"/>
      <c r="I776" s="181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</row>
    <row r="777" spans="1:27" x14ac:dyDescent="0.2">
      <c r="A777" s="181"/>
      <c r="B777" s="181"/>
      <c r="C777" s="181"/>
      <c r="D777" s="181"/>
      <c r="E777" s="520"/>
      <c r="F777" s="181"/>
      <c r="G777" s="181"/>
      <c r="H777" s="181"/>
      <c r="I777" s="181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</row>
    <row r="778" spans="1:27" x14ac:dyDescent="0.2">
      <c r="A778" s="181"/>
      <c r="B778" s="181"/>
      <c r="C778" s="181"/>
      <c r="D778" s="181"/>
      <c r="E778" s="520"/>
      <c r="F778" s="181"/>
      <c r="G778" s="181"/>
      <c r="H778" s="181"/>
      <c r="I778" s="181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</row>
    <row r="779" spans="1:27" x14ac:dyDescent="0.2">
      <c r="A779" s="181"/>
      <c r="B779" s="181"/>
      <c r="C779" s="181"/>
      <c r="D779" s="181"/>
      <c r="E779" s="520"/>
      <c r="F779" s="181"/>
      <c r="G779" s="181"/>
      <c r="H779" s="181"/>
      <c r="I779" s="181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</row>
    <row r="780" spans="1:27" x14ac:dyDescent="0.2">
      <c r="A780" s="181"/>
      <c r="B780" s="181"/>
      <c r="C780" s="181"/>
      <c r="D780" s="181"/>
      <c r="E780" s="520"/>
      <c r="F780" s="181"/>
      <c r="G780" s="181"/>
      <c r="H780" s="181"/>
      <c r="I780" s="181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</row>
    <row r="781" spans="1:27" x14ac:dyDescent="0.2">
      <c r="A781" s="181"/>
      <c r="B781" s="181"/>
      <c r="C781" s="181"/>
      <c r="D781" s="181"/>
      <c r="E781" s="520"/>
      <c r="F781" s="181"/>
      <c r="G781" s="181"/>
      <c r="H781" s="181"/>
      <c r="I781" s="181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</row>
    <row r="782" spans="1:27" x14ac:dyDescent="0.2">
      <c r="A782" s="181"/>
      <c r="B782" s="181"/>
      <c r="C782" s="181"/>
      <c r="D782" s="181"/>
      <c r="E782" s="520"/>
      <c r="F782" s="181"/>
      <c r="G782" s="181"/>
      <c r="H782" s="181"/>
      <c r="I782" s="181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</row>
    <row r="783" spans="1:27" x14ac:dyDescent="0.2">
      <c r="A783" s="181"/>
      <c r="B783" s="181"/>
      <c r="C783" s="181"/>
      <c r="D783" s="181"/>
      <c r="E783" s="520"/>
      <c r="F783" s="181"/>
      <c r="G783" s="181"/>
      <c r="H783" s="181"/>
      <c r="I783" s="181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</row>
    <row r="784" spans="1:27" x14ac:dyDescent="0.2">
      <c r="A784" s="181"/>
      <c r="B784" s="181"/>
      <c r="C784" s="181"/>
      <c r="D784" s="181"/>
      <c r="E784" s="520"/>
      <c r="F784" s="181"/>
      <c r="G784" s="181"/>
      <c r="H784" s="181"/>
      <c r="I784" s="181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</row>
    <row r="785" spans="1:27" x14ac:dyDescent="0.2">
      <c r="A785" s="181"/>
      <c r="B785" s="181"/>
      <c r="C785" s="181"/>
      <c r="D785" s="181"/>
      <c r="E785" s="520"/>
      <c r="F785" s="181"/>
      <c r="G785" s="181"/>
      <c r="H785" s="181"/>
      <c r="I785" s="181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</row>
    <row r="786" spans="1:27" x14ac:dyDescent="0.2">
      <c r="A786" s="181"/>
      <c r="B786" s="181"/>
      <c r="C786" s="181"/>
      <c r="D786" s="181"/>
      <c r="E786" s="520"/>
      <c r="F786" s="181"/>
      <c r="G786" s="181"/>
      <c r="H786" s="181"/>
      <c r="I786" s="181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</row>
    <row r="787" spans="1:27" x14ac:dyDescent="0.2">
      <c r="A787" s="181"/>
      <c r="B787" s="181"/>
      <c r="C787" s="181"/>
      <c r="D787" s="181"/>
      <c r="E787" s="520"/>
      <c r="F787" s="181"/>
      <c r="G787" s="181"/>
      <c r="H787" s="181"/>
      <c r="I787" s="181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</row>
    <row r="788" spans="1:27" x14ac:dyDescent="0.2">
      <c r="A788" s="181"/>
      <c r="B788" s="181"/>
      <c r="C788" s="181"/>
      <c r="D788" s="181"/>
      <c r="E788" s="520"/>
      <c r="F788" s="181"/>
      <c r="G788" s="181"/>
      <c r="H788" s="181"/>
      <c r="I788" s="181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</row>
    <row r="789" spans="1:27" x14ac:dyDescent="0.2">
      <c r="A789" s="181"/>
      <c r="B789" s="181"/>
      <c r="C789" s="181"/>
      <c r="D789" s="181"/>
      <c r="E789" s="520"/>
      <c r="F789" s="181"/>
      <c r="G789" s="181"/>
      <c r="H789" s="181"/>
      <c r="I789" s="181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</row>
    <row r="790" spans="1:27" x14ac:dyDescent="0.2">
      <c r="A790" s="181"/>
      <c r="B790" s="181"/>
      <c r="C790" s="181"/>
      <c r="D790" s="181"/>
      <c r="E790" s="520"/>
      <c r="F790" s="181"/>
      <c r="G790" s="181"/>
      <c r="H790" s="181"/>
      <c r="I790" s="181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</row>
    <row r="791" spans="1:27" x14ac:dyDescent="0.2">
      <c r="A791" s="181"/>
      <c r="B791" s="181"/>
      <c r="C791" s="181"/>
      <c r="D791" s="181"/>
      <c r="E791" s="520"/>
      <c r="F791" s="181"/>
      <c r="G791" s="181"/>
      <c r="H791" s="181"/>
      <c r="I791" s="181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</row>
    <row r="792" spans="1:27" x14ac:dyDescent="0.2">
      <c r="A792" s="181"/>
      <c r="B792" s="181"/>
      <c r="C792" s="181"/>
      <c r="D792" s="181"/>
      <c r="E792" s="520"/>
      <c r="F792" s="181"/>
      <c r="G792" s="181"/>
      <c r="H792" s="181"/>
      <c r="I792" s="181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</row>
    <row r="793" spans="1:27" x14ac:dyDescent="0.2">
      <c r="A793" s="181"/>
      <c r="B793" s="181"/>
      <c r="C793" s="181"/>
      <c r="D793" s="181"/>
      <c r="E793" s="520"/>
      <c r="F793" s="181"/>
      <c r="G793" s="181"/>
      <c r="H793" s="181"/>
      <c r="I793" s="181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</row>
    <row r="794" spans="1:27" x14ac:dyDescent="0.2">
      <c r="A794" s="181"/>
      <c r="B794" s="181"/>
      <c r="C794" s="181"/>
      <c r="D794" s="181"/>
      <c r="E794" s="520"/>
      <c r="F794" s="181"/>
      <c r="G794" s="181"/>
      <c r="H794" s="181"/>
      <c r="I794" s="181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</row>
    <row r="795" spans="1:27" x14ac:dyDescent="0.2">
      <c r="A795" s="181"/>
      <c r="B795" s="181"/>
      <c r="C795" s="181"/>
      <c r="D795" s="181"/>
      <c r="E795" s="520"/>
      <c r="F795" s="181"/>
      <c r="G795" s="181"/>
      <c r="H795" s="181"/>
      <c r="I795" s="181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</row>
    <row r="796" spans="1:27" x14ac:dyDescent="0.2">
      <c r="A796" s="181"/>
      <c r="B796" s="181"/>
      <c r="C796" s="181"/>
      <c r="D796" s="181"/>
      <c r="E796" s="520"/>
      <c r="F796" s="181"/>
      <c r="G796" s="181"/>
      <c r="H796" s="181"/>
      <c r="I796" s="181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</row>
    <row r="797" spans="1:27" x14ac:dyDescent="0.2">
      <c r="A797" s="181"/>
      <c r="B797" s="181"/>
      <c r="C797" s="181"/>
      <c r="D797" s="181"/>
      <c r="E797" s="520"/>
      <c r="F797" s="181"/>
      <c r="G797" s="181"/>
      <c r="H797" s="181"/>
      <c r="I797" s="181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</row>
    <row r="798" spans="1:27" x14ac:dyDescent="0.2">
      <c r="A798" s="181"/>
      <c r="B798" s="181"/>
      <c r="C798" s="181"/>
      <c r="D798" s="181"/>
      <c r="E798" s="520"/>
      <c r="F798" s="181"/>
      <c r="G798" s="181"/>
      <c r="H798" s="181"/>
      <c r="I798" s="181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</row>
    <row r="799" spans="1:27" x14ac:dyDescent="0.2">
      <c r="A799" s="181"/>
      <c r="B799" s="181"/>
      <c r="C799" s="181"/>
      <c r="D799" s="181"/>
      <c r="E799" s="520"/>
      <c r="F799" s="181"/>
      <c r="G799" s="181"/>
      <c r="H799" s="181"/>
      <c r="I799" s="181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</row>
    <row r="800" spans="1:27" x14ac:dyDescent="0.2">
      <c r="A800" s="181"/>
      <c r="B800" s="181"/>
      <c r="C800" s="181"/>
      <c r="D800" s="181"/>
      <c r="E800" s="520"/>
      <c r="F800" s="181"/>
      <c r="G800" s="181"/>
      <c r="H800" s="181"/>
      <c r="I800" s="181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</row>
    <row r="801" spans="1:27" x14ac:dyDescent="0.2">
      <c r="A801" s="181"/>
      <c r="B801" s="181"/>
      <c r="C801" s="181"/>
      <c r="D801" s="181"/>
      <c r="E801" s="520"/>
      <c r="F801" s="181"/>
      <c r="G801" s="181"/>
      <c r="H801" s="181"/>
      <c r="I801" s="181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</row>
    <row r="802" spans="1:27" x14ac:dyDescent="0.2">
      <c r="A802" s="181"/>
      <c r="B802" s="181"/>
      <c r="C802" s="181"/>
      <c r="D802" s="181"/>
      <c r="E802" s="520"/>
      <c r="F802" s="181"/>
      <c r="G802" s="181"/>
      <c r="H802" s="181"/>
      <c r="I802" s="181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</row>
    <row r="803" spans="1:27" x14ac:dyDescent="0.2">
      <c r="A803" s="181"/>
      <c r="B803" s="181"/>
      <c r="C803" s="181"/>
      <c r="D803" s="181"/>
      <c r="E803" s="520"/>
      <c r="F803" s="181"/>
      <c r="G803" s="181"/>
      <c r="H803" s="181"/>
      <c r="I803" s="181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</row>
    <row r="804" spans="1:27" x14ac:dyDescent="0.2">
      <c r="A804" s="181"/>
      <c r="B804" s="181"/>
      <c r="C804" s="181"/>
      <c r="D804" s="181"/>
      <c r="E804" s="520"/>
      <c r="F804" s="181"/>
      <c r="G804" s="181"/>
      <c r="H804" s="181"/>
      <c r="I804" s="181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</row>
    <row r="805" spans="1:27" x14ac:dyDescent="0.2">
      <c r="A805" s="181"/>
      <c r="B805" s="181"/>
      <c r="C805" s="181"/>
      <c r="D805" s="181"/>
      <c r="E805" s="520"/>
      <c r="F805" s="181"/>
      <c r="G805" s="181"/>
      <c r="H805" s="181"/>
      <c r="I805" s="181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</row>
    <row r="806" spans="1:27" x14ac:dyDescent="0.2">
      <c r="A806" s="181"/>
      <c r="B806" s="181"/>
      <c r="C806" s="181"/>
      <c r="D806" s="181"/>
      <c r="E806" s="520"/>
      <c r="F806" s="181"/>
      <c r="G806" s="181"/>
      <c r="H806" s="181"/>
      <c r="I806" s="181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</row>
    <row r="807" spans="1:27" x14ac:dyDescent="0.2">
      <c r="A807" s="181"/>
      <c r="B807" s="181"/>
      <c r="C807" s="181"/>
      <c r="D807" s="181"/>
      <c r="E807" s="520"/>
      <c r="F807" s="181"/>
      <c r="G807" s="181"/>
      <c r="H807" s="181"/>
      <c r="I807" s="181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</row>
    <row r="808" spans="1:27" x14ac:dyDescent="0.2">
      <c r="A808" s="181"/>
      <c r="B808" s="181"/>
      <c r="C808" s="181"/>
      <c r="D808" s="181"/>
      <c r="E808" s="520"/>
      <c r="F808" s="181"/>
      <c r="G808" s="181"/>
      <c r="H808" s="181"/>
      <c r="I808" s="181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</row>
    <row r="809" spans="1:27" x14ac:dyDescent="0.2">
      <c r="A809" s="181"/>
      <c r="B809" s="181"/>
      <c r="C809" s="181"/>
      <c r="D809" s="181"/>
      <c r="E809" s="520"/>
      <c r="F809" s="181"/>
      <c r="G809" s="181"/>
      <c r="H809" s="181"/>
      <c r="I809" s="181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</row>
    <row r="810" spans="1:27" x14ac:dyDescent="0.2">
      <c r="A810" s="181"/>
      <c r="B810" s="181"/>
      <c r="C810" s="181"/>
      <c r="D810" s="181"/>
      <c r="E810" s="520"/>
      <c r="F810" s="181"/>
      <c r="G810" s="181"/>
      <c r="H810" s="181"/>
      <c r="I810" s="181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</row>
    <row r="811" spans="1:27" x14ac:dyDescent="0.2">
      <c r="A811" s="181"/>
      <c r="B811" s="181"/>
      <c r="C811" s="181"/>
      <c r="D811" s="181"/>
      <c r="E811" s="520"/>
      <c r="F811" s="181"/>
      <c r="G811" s="181"/>
      <c r="H811" s="181"/>
      <c r="I811" s="181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</row>
    <row r="812" spans="1:27" x14ac:dyDescent="0.2">
      <c r="A812" s="181"/>
      <c r="B812" s="181"/>
      <c r="C812" s="181"/>
      <c r="D812" s="181"/>
      <c r="E812" s="520"/>
      <c r="F812" s="181"/>
      <c r="G812" s="181"/>
      <c r="H812" s="181"/>
      <c r="I812" s="181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</row>
    <row r="813" spans="1:27" x14ac:dyDescent="0.2">
      <c r="A813" s="181"/>
      <c r="B813" s="181"/>
      <c r="C813" s="181"/>
      <c r="D813" s="181"/>
      <c r="E813" s="520"/>
      <c r="F813" s="181"/>
      <c r="G813" s="181"/>
      <c r="H813" s="181"/>
      <c r="I813" s="181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</row>
    <row r="814" spans="1:27" x14ac:dyDescent="0.2">
      <c r="A814" s="181"/>
      <c r="B814" s="181"/>
      <c r="C814" s="181"/>
      <c r="D814" s="181"/>
      <c r="E814" s="520"/>
      <c r="F814" s="181"/>
      <c r="G814" s="181"/>
      <c r="H814" s="181"/>
      <c r="I814" s="181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</row>
    <row r="815" spans="1:27" x14ac:dyDescent="0.2">
      <c r="A815" s="181"/>
      <c r="B815" s="181"/>
      <c r="C815" s="181"/>
      <c r="D815" s="181"/>
      <c r="E815" s="520"/>
      <c r="F815" s="181"/>
      <c r="G815" s="181"/>
      <c r="H815" s="181"/>
      <c r="I815" s="181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</row>
    <row r="816" spans="1:27" x14ac:dyDescent="0.2">
      <c r="A816" s="181"/>
      <c r="B816" s="181"/>
      <c r="C816" s="181"/>
      <c r="D816" s="181"/>
      <c r="E816" s="520"/>
      <c r="F816" s="181"/>
      <c r="G816" s="181"/>
      <c r="H816" s="181"/>
      <c r="I816" s="181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</row>
    <row r="817" spans="1:27" x14ac:dyDescent="0.2">
      <c r="A817" s="181"/>
      <c r="B817" s="181"/>
      <c r="C817" s="181"/>
      <c r="D817" s="181"/>
      <c r="E817" s="520"/>
      <c r="F817" s="181"/>
      <c r="G817" s="181"/>
      <c r="H817" s="181"/>
      <c r="I817" s="181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</row>
    <row r="818" spans="1:27" x14ac:dyDescent="0.2">
      <c r="A818" s="181"/>
      <c r="B818" s="181"/>
      <c r="C818" s="181"/>
      <c r="D818" s="181"/>
      <c r="E818" s="520"/>
      <c r="F818" s="181"/>
      <c r="G818" s="181"/>
      <c r="H818" s="181"/>
      <c r="I818" s="181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</row>
    <row r="819" spans="1:27" x14ac:dyDescent="0.2">
      <c r="A819" s="181"/>
      <c r="B819" s="181"/>
      <c r="C819" s="181"/>
      <c r="D819" s="181"/>
      <c r="E819" s="520"/>
      <c r="F819" s="181"/>
      <c r="G819" s="181"/>
      <c r="H819" s="181"/>
      <c r="I819" s="181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</row>
    <row r="820" spans="1:27" x14ac:dyDescent="0.2">
      <c r="A820" s="181"/>
      <c r="B820" s="181"/>
      <c r="C820" s="181"/>
      <c r="D820" s="181"/>
      <c r="E820" s="520"/>
      <c r="F820" s="181"/>
      <c r="G820" s="181"/>
      <c r="H820" s="181"/>
      <c r="I820" s="181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</row>
    <row r="821" spans="1:27" x14ac:dyDescent="0.2">
      <c r="A821" s="181"/>
      <c r="B821" s="181"/>
      <c r="C821" s="181"/>
      <c r="D821" s="181"/>
      <c r="E821" s="520"/>
      <c r="F821" s="181"/>
      <c r="G821" s="181"/>
      <c r="H821" s="181"/>
      <c r="I821" s="181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</row>
    <row r="822" spans="1:27" x14ac:dyDescent="0.2">
      <c r="A822" s="181"/>
      <c r="B822" s="181"/>
      <c r="C822" s="181"/>
      <c r="D822" s="181"/>
      <c r="E822" s="520"/>
      <c r="F822" s="181"/>
      <c r="G822" s="181"/>
      <c r="H822" s="181"/>
      <c r="I822" s="181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</row>
    <row r="823" spans="1:27" x14ac:dyDescent="0.2">
      <c r="A823" s="181"/>
      <c r="B823" s="181"/>
      <c r="C823" s="181"/>
      <c r="D823" s="181"/>
      <c r="E823" s="520"/>
      <c r="F823" s="181"/>
      <c r="G823" s="181"/>
      <c r="H823" s="181"/>
      <c r="I823" s="181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</row>
    <row r="824" spans="1:27" x14ac:dyDescent="0.2">
      <c r="A824" s="181"/>
      <c r="B824" s="181"/>
      <c r="C824" s="181"/>
      <c r="D824" s="181"/>
      <c r="E824" s="520"/>
      <c r="F824" s="181"/>
      <c r="G824" s="181"/>
      <c r="H824" s="181"/>
      <c r="I824" s="181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</row>
    <row r="825" spans="1:27" x14ac:dyDescent="0.2">
      <c r="A825" s="181"/>
      <c r="B825" s="181"/>
      <c r="C825" s="181"/>
      <c r="D825" s="181"/>
      <c r="E825" s="520"/>
      <c r="F825" s="181"/>
      <c r="G825" s="181"/>
      <c r="H825" s="181"/>
      <c r="I825" s="181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</row>
    <row r="826" spans="1:27" x14ac:dyDescent="0.2">
      <c r="A826" s="181"/>
      <c r="B826" s="181"/>
      <c r="C826" s="181"/>
      <c r="D826" s="181"/>
      <c r="E826" s="520"/>
      <c r="F826" s="181"/>
      <c r="G826" s="181"/>
      <c r="H826" s="181"/>
      <c r="I826" s="181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</row>
    <row r="827" spans="1:27" x14ac:dyDescent="0.2">
      <c r="A827" s="181"/>
      <c r="B827" s="181"/>
      <c r="C827" s="181"/>
      <c r="D827" s="181"/>
      <c r="E827" s="520"/>
      <c r="F827" s="181"/>
      <c r="G827" s="181"/>
      <c r="H827" s="181"/>
      <c r="I827" s="181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</row>
    <row r="828" spans="1:27" x14ac:dyDescent="0.2">
      <c r="A828" s="181"/>
      <c r="B828" s="181"/>
      <c r="C828" s="181"/>
      <c r="D828" s="181"/>
      <c r="E828" s="520"/>
      <c r="F828" s="181"/>
      <c r="G828" s="181"/>
      <c r="H828" s="181"/>
      <c r="I828" s="181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</row>
    <row r="829" spans="1:27" x14ac:dyDescent="0.2">
      <c r="A829" s="181"/>
      <c r="B829" s="181"/>
      <c r="C829" s="181"/>
      <c r="D829" s="181"/>
      <c r="E829" s="520"/>
      <c r="F829" s="181"/>
      <c r="G829" s="181"/>
      <c r="H829" s="181"/>
      <c r="I829" s="181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</row>
    <row r="830" spans="1:27" x14ac:dyDescent="0.2">
      <c r="A830" s="181"/>
      <c r="B830" s="181"/>
      <c r="C830" s="181"/>
      <c r="D830" s="181"/>
      <c r="E830" s="520"/>
      <c r="F830" s="181"/>
      <c r="G830" s="181"/>
      <c r="H830" s="181"/>
      <c r="I830" s="181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</row>
    <row r="831" spans="1:27" x14ac:dyDescent="0.2">
      <c r="A831" s="181"/>
      <c r="B831" s="181"/>
      <c r="C831" s="181"/>
      <c r="D831" s="181"/>
      <c r="E831" s="520"/>
      <c r="F831" s="181"/>
      <c r="G831" s="181"/>
      <c r="H831" s="181"/>
      <c r="I831" s="181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</row>
    <row r="832" spans="1:27" x14ac:dyDescent="0.2">
      <c r="A832" s="181"/>
      <c r="B832" s="181"/>
      <c r="C832" s="181"/>
      <c r="D832" s="181"/>
      <c r="E832" s="520"/>
      <c r="F832" s="181"/>
      <c r="G832" s="181"/>
      <c r="H832" s="181"/>
      <c r="I832" s="181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</row>
    <row r="833" spans="1:27" x14ac:dyDescent="0.2">
      <c r="A833" s="181"/>
      <c r="B833" s="181"/>
      <c r="C833" s="181"/>
      <c r="D833" s="181"/>
      <c r="E833" s="520"/>
      <c r="F833" s="181"/>
      <c r="G833" s="181"/>
      <c r="H833" s="181"/>
      <c r="I833" s="181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</row>
    <row r="834" spans="1:27" x14ac:dyDescent="0.2">
      <c r="A834" s="181"/>
      <c r="B834" s="181"/>
      <c r="C834" s="181"/>
      <c r="D834" s="181"/>
      <c r="E834" s="520"/>
      <c r="F834" s="181"/>
      <c r="G834" s="181"/>
      <c r="H834" s="181"/>
      <c r="I834" s="181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</row>
    <row r="835" spans="1:27" x14ac:dyDescent="0.2">
      <c r="A835" s="181"/>
      <c r="B835" s="181"/>
      <c r="C835" s="181"/>
      <c r="D835" s="181"/>
      <c r="E835" s="520"/>
      <c r="F835" s="181"/>
      <c r="G835" s="181"/>
      <c r="H835" s="181"/>
      <c r="I835" s="181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</row>
    <row r="836" spans="1:27" x14ac:dyDescent="0.2">
      <c r="A836" s="181"/>
      <c r="B836" s="181"/>
      <c r="C836" s="181"/>
      <c r="D836" s="181"/>
      <c r="E836" s="520"/>
      <c r="F836" s="181"/>
      <c r="G836" s="181"/>
      <c r="H836" s="181"/>
      <c r="I836" s="181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</row>
    <row r="837" spans="1:27" x14ac:dyDescent="0.2">
      <c r="A837" s="181"/>
      <c r="B837" s="181"/>
      <c r="C837" s="181"/>
      <c r="D837" s="181"/>
      <c r="E837" s="520"/>
      <c r="F837" s="181"/>
      <c r="G837" s="181"/>
      <c r="H837" s="181"/>
      <c r="I837" s="181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</row>
    <row r="838" spans="1:27" x14ac:dyDescent="0.2">
      <c r="A838" s="181"/>
      <c r="B838" s="181"/>
      <c r="C838" s="181"/>
      <c r="D838" s="181"/>
      <c r="E838" s="520"/>
      <c r="F838" s="181"/>
      <c r="G838" s="181"/>
      <c r="H838" s="181"/>
      <c r="I838" s="181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</row>
    <row r="839" spans="1:27" x14ac:dyDescent="0.2">
      <c r="A839" s="181"/>
      <c r="B839" s="181"/>
      <c r="C839" s="181"/>
      <c r="D839" s="181"/>
      <c r="E839" s="520"/>
      <c r="F839" s="181"/>
      <c r="G839" s="181"/>
      <c r="H839" s="181"/>
      <c r="I839" s="181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</row>
    <row r="840" spans="1:27" x14ac:dyDescent="0.2">
      <c r="A840" s="181"/>
      <c r="B840" s="181"/>
      <c r="C840" s="181"/>
      <c r="D840" s="181"/>
      <c r="E840" s="520"/>
      <c r="F840" s="181"/>
      <c r="G840" s="181"/>
      <c r="H840" s="181"/>
      <c r="I840" s="181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</row>
    <row r="841" spans="1:27" x14ac:dyDescent="0.2">
      <c r="A841" s="181"/>
      <c r="B841" s="181"/>
      <c r="C841" s="181"/>
      <c r="D841" s="181"/>
      <c r="E841" s="520"/>
      <c r="F841" s="181"/>
      <c r="G841" s="181"/>
      <c r="H841" s="181"/>
      <c r="I841" s="181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</row>
    <row r="842" spans="1:27" x14ac:dyDescent="0.2">
      <c r="A842" s="181"/>
      <c r="B842" s="181"/>
      <c r="C842" s="181"/>
      <c r="D842" s="181"/>
      <c r="E842" s="520"/>
      <c r="F842" s="181"/>
      <c r="G842" s="181"/>
      <c r="H842" s="181"/>
      <c r="I842" s="181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</row>
    <row r="843" spans="1:27" x14ac:dyDescent="0.2">
      <c r="A843" s="181"/>
      <c r="B843" s="181"/>
      <c r="C843" s="181"/>
      <c r="D843" s="181"/>
      <c r="E843" s="520"/>
      <c r="F843" s="181"/>
      <c r="G843" s="181"/>
      <c r="H843" s="181"/>
      <c r="I843" s="181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</row>
    <row r="844" spans="1:27" x14ac:dyDescent="0.2">
      <c r="A844" s="181"/>
      <c r="B844" s="181"/>
      <c r="C844" s="181"/>
      <c r="D844" s="181"/>
      <c r="E844" s="520"/>
      <c r="F844" s="181"/>
      <c r="G844" s="181"/>
      <c r="H844" s="181"/>
      <c r="I844" s="181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</row>
    <row r="845" spans="1:27" x14ac:dyDescent="0.2">
      <c r="A845" s="181"/>
      <c r="B845" s="181"/>
      <c r="C845" s="181"/>
      <c r="D845" s="181"/>
      <c r="E845" s="520"/>
      <c r="F845" s="181"/>
      <c r="G845" s="181"/>
      <c r="H845" s="181"/>
      <c r="I845" s="181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</row>
    <row r="846" spans="1:27" x14ac:dyDescent="0.2">
      <c r="A846" s="181"/>
      <c r="B846" s="181"/>
      <c r="C846" s="181"/>
      <c r="D846" s="181"/>
      <c r="E846" s="520"/>
      <c r="F846" s="181"/>
      <c r="G846" s="181"/>
      <c r="H846" s="181"/>
      <c r="I846" s="181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</row>
    <row r="847" spans="1:27" x14ac:dyDescent="0.2">
      <c r="A847" s="181"/>
      <c r="B847" s="181"/>
      <c r="C847" s="181"/>
      <c r="D847" s="181"/>
      <c r="E847" s="520"/>
      <c r="F847" s="181"/>
      <c r="G847" s="181"/>
      <c r="H847" s="181"/>
      <c r="I847" s="181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</row>
    <row r="848" spans="1:27" x14ac:dyDescent="0.2">
      <c r="A848" s="181"/>
      <c r="B848" s="181"/>
      <c r="C848" s="181"/>
      <c r="D848" s="181"/>
      <c r="E848" s="520"/>
      <c r="F848" s="181"/>
      <c r="G848" s="181"/>
      <c r="H848" s="181"/>
      <c r="I848" s="181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</row>
    <row r="849" spans="1:27" x14ac:dyDescent="0.2">
      <c r="A849" s="181"/>
      <c r="B849" s="181"/>
      <c r="C849" s="181"/>
      <c r="D849" s="181"/>
      <c r="E849" s="520"/>
      <c r="F849" s="181"/>
      <c r="G849" s="181"/>
      <c r="H849" s="181"/>
      <c r="I849" s="181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</row>
    <row r="850" spans="1:27" x14ac:dyDescent="0.2">
      <c r="A850" s="181"/>
      <c r="B850" s="181"/>
      <c r="C850" s="181"/>
      <c r="D850" s="181"/>
      <c r="E850" s="520"/>
      <c r="F850" s="181"/>
      <c r="G850" s="181"/>
      <c r="H850" s="181"/>
      <c r="I850" s="181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</row>
    <row r="851" spans="1:27" x14ac:dyDescent="0.2">
      <c r="A851" s="181"/>
      <c r="B851" s="181"/>
      <c r="C851" s="181"/>
      <c r="D851" s="181"/>
      <c r="E851" s="520"/>
      <c r="F851" s="181"/>
      <c r="G851" s="181"/>
      <c r="H851" s="181"/>
      <c r="I851" s="181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</row>
    <row r="852" spans="1:27" x14ac:dyDescent="0.2">
      <c r="A852" s="181"/>
      <c r="B852" s="181"/>
      <c r="C852" s="181"/>
      <c r="D852" s="181"/>
      <c r="E852" s="520"/>
      <c r="F852" s="181"/>
      <c r="G852" s="181"/>
      <c r="H852" s="181"/>
      <c r="I852" s="181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</row>
    <row r="853" spans="1:27" x14ac:dyDescent="0.2">
      <c r="A853" s="181"/>
      <c r="B853" s="181"/>
      <c r="C853" s="181"/>
      <c r="D853" s="181"/>
      <c r="E853" s="520"/>
      <c r="F853" s="181"/>
      <c r="G853" s="181"/>
      <c r="H853" s="181"/>
      <c r="I853" s="181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</row>
    <row r="854" spans="1:27" x14ac:dyDescent="0.2">
      <c r="A854" s="181"/>
      <c r="B854" s="181"/>
      <c r="C854" s="181"/>
      <c r="D854" s="181"/>
      <c r="E854" s="520"/>
      <c r="F854" s="181"/>
      <c r="G854" s="181"/>
      <c r="H854" s="181"/>
      <c r="I854" s="181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</row>
    <row r="855" spans="1:27" x14ac:dyDescent="0.2">
      <c r="A855" s="181"/>
      <c r="B855" s="181"/>
      <c r="C855" s="181"/>
      <c r="D855" s="181"/>
      <c r="E855" s="520"/>
      <c r="F855" s="181"/>
      <c r="G855" s="181"/>
      <c r="H855" s="181"/>
      <c r="I855" s="181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</row>
  </sheetData>
  <mergeCells count="13">
    <mergeCell ref="C27:H27"/>
    <mergeCell ref="A1:B1"/>
    <mergeCell ref="E6:I6"/>
    <mergeCell ref="C1:I1"/>
    <mergeCell ref="A127:B127"/>
    <mergeCell ref="A5:B5"/>
    <mergeCell ref="C18:H18"/>
    <mergeCell ref="C53:H53"/>
    <mergeCell ref="C57:H57"/>
    <mergeCell ref="C35:H35"/>
    <mergeCell ref="C41:H41"/>
    <mergeCell ref="C47:H47"/>
    <mergeCell ref="C22:H22"/>
  </mergeCells>
  <pageMargins left="0.25" right="0.25" top="0.75" bottom="0.75" header="0.3" footer="0.3"/>
  <pageSetup paperSize="9" scale="6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showGridLines="0" topLeftCell="B1" zoomScale="70" zoomScaleNormal="70" workbookViewId="0">
      <selection activeCell="B1" sqref="B1:T29"/>
    </sheetView>
  </sheetViews>
  <sheetFormatPr defaultColWidth="12.5703125" defaultRowHeight="12.75" x14ac:dyDescent="0.2"/>
  <cols>
    <col min="1" max="1" width="4.28515625" hidden="1" customWidth="1"/>
    <col min="2" max="2" width="12.5703125" customWidth="1"/>
    <col min="3" max="3" width="71.42578125" bestFit="1" customWidth="1"/>
    <col min="4" max="4" width="16.42578125" bestFit="1" customWidth="1"/>
    <col min="5" max="5" width="3.28515625" customWidth="1"/>
    <col min="6" max="6" width="10.5703125" customWidth="1"/>
    <col min="7" max="7" width="10.7109375" customWidth="1"/>
    <col min="8" max="8" width="10.5703125" customWidth="1"/>
    <col min="9" max="9" width="11.42578125" customWidth="1"/>
    <col min="10" max="12" width="10.5703125" customWidth="1"/>
    <col min="13" max="13" width="11.28515625" bestFit="1" customWidth="1"/>
    <col min="14" max="15" width="10.5703125" customWidth="1"/>
    <col min="16" max="17" width="10.5703125" hidden="1" customWidth="1"/>
    <col min="18" max="18" width="8.140625" bestFit="1" customWidth="1"/>
    <col min="19" max="19" width="16" bestFit="1" customWidth="1"/>
    <col min="20" max="20" width="10" customWidth="1"/>
    <col min="21" max="21" width="2.28515625" customWidth="1"/>
    <col min="22" max="22" width="1.7109375" customWidth="1"/>
    <col min="23" max="26" width="9.140625" customWidth="1"/>
  </cols>
  <sheetData>
    <row r="1" spans="1:26" ht="26.25" x14ac:dyDescent="0.3">
      <c r="A1" s="1"/>
      <c r="B1" s="197" t="s">
        <v>0</v>
      </c>
      <c r="C1" s="2" t="s">
        <v>1</v>
      </c>
      <c r="D1" s="2"/>
      <c r="E1" s="3"/>
      <c r="F1" s="4"/>
      <c r="G1" s="5" t="s">
        <v>2</v>
      </c>
      <c r="H1" s="6"/>
      <c r="I1" s="6"/>
      <c r="J1" s="6"/>
      <c r="K1" s="6"/>
      <c r="L1" s="6"/>
      <c r="M1" s="6"/>
      <c r="N1" s="7"/>
      <c r="O1" s="7"/>
      <c r="P1" s="6"/>
      <c r="Q1" s="6"/>
      <c r="R1" s="6"/>
      <c r="S1" s="6"/>
      <c r="T1" s="8"/>
      <c r="U1" s="1"/>
      <c r="V1" s="1"/>
      <c r="W1" s="1"/>
      <c r="X1" s="1"/>
      <c r="Y1" s="1"/>
      <c r="Z1" s="1"/>
    </row>
    <row r="2" spans="1:26" x14ac:dyDescent="0.2">
      <c r="A2" s="9"/>
      <c r="B2" s="10" t="s">
        <v>3</v>
      </c>
      <c r="C2" s="11" t="str">
        <f>'Planilha de Serviços'!B2</f>
        <v>CIDADE GAUCHA</v>
      </c>
      <c r="D2" s="12"/>
      <c r="E2" s="12"/>
      <c r="F2" s="13" t="s">
        <v>4</v>
      </c>
      <c r="G2" s="14"/>
      <c r="H2" s="563" t="s">
        <v>5</v>
      </c>
      <c r="I2" s="564"/>
      <c r="J2" s="563" t="s">
        <v>6</v>
      </c>
      <c r="K2" s="564"/>
      <c r="L2" s="563" t="s">
        <v>7</v>
      </c>
      <c r="M2" s="564"/>
      <c r="N2" s="563" t="s">
        <v>8</v>
      </c>
      <c r="O2" s="564"/>
      <c r="P2" s="565" t="s">
        <v>9</v>
      </c>
      <c r="Q2" s="566"/>
      <c r="R2" s="567"/>
      <c r="S2" s="15"/>
      <c r="T2" s="16">
        <f>IF(S4=0,0,S2/S4)</f>
        <v>0</v>
      </c>
      <c r="U2" s="9"/>
      <c r="V2" s="9"/>
      <c r="W2" s="9"/>
      <c r="X2" s="9"/>
      <c r="Y2" s="9"/>
      <c r="Z2" s="9"/>
    </row>
    <row r="3" spans="1:26" x14ac:dyDescent="0.2">
      <c r="A3" s="9"/>
      <c r="B3" s="17" t="s">
        <v>10</v>
      </c>
      <c r="C3" s="11" t="str">
        <f>'Planilha de Serviços'!B3</f>
        <v>REFORMA NOVA CAMARA DOS VEREADORES</v>
      </c>
      <c r="D3" s="18"/>
      <c r="E3" s="19"/>
      <c r="F3" s="20" t="s">
        <v>11</v>
      </c>
      <c r="G3" s="21"/>
      <c r="H3" s="22" t="s">
        <v>12</v>
      </c>
      <c r="I3" s="23">
        <f ca="1">TODAY()</f>
        <v>46274</v>
      </c>
      <c r="J3" s="22" t="s">
        <v>13</v>
      </c>
      <c r="K3" s="24">
        <f>80-10</f>
        <v>70</v>
      </c>
      <c r="L3" s="22" t="s">
        <v>12</v>
      </c>
      <c r="M3" s="25">
        <f ca="1">I3+K3+10</f>
        <v>46354</v>
      </c>
      <c r="N3" s="22" t="s">
        <v>14</v>
      </c>
      <c r="O3" s="24"/>
      <c r="P3" s="568" t="s">
        <v>15</v>
      </c>
      <c r="Q3" s="569"/>
      <c r="R3" s="570"/>
      <c r="S3" s="26">
        <f>S29-S2</f>
        <v>343508.71863917995</v>
      </c>
      <c r="T3" s="27">
        <f>IF(S3=0,0,1-T2)</f>
        <v>1</v>
      </c>
      <c r="U3" s="9"/>
      <c r="V3" s="9"/>
      <c r="W3" s="9"/>
      <c r="X3" s="9"/>
      <c r="Y3" s="9"/>
      <c r="Z3" s="9"/>
    </row>
    <row r="4" spans="1:26" ht="18" x14ac:dyDescent="0.25">
      <c r="A4" s="1"/>
      <c r="B4" s="28" t="s">
        <v>16</v>
      </c>
      <c r="C4" s="29" t="str">
        <f>'Planilha de Serviços'!B4</f>
        <v>ÁREA A REFORMAR 417,37 M²</v>
      </c>
      <c r="D4" s="30"/>
      <c r="E4" s="579" t="s">
        <v>17</v>
      </c>
      <c r="F4" s="580"/>
      <c r="G4" s="580"/>
      <c r="H4" s="580"/>
      <c r="I4" s="580"/>
      <c r="J4" s="580"/>
      <c r="K4" s="580"/>
      <c r="L4" s="580"/>
      <c r="M4" s="580"/>
      <c r="N4" s="580"/>
      <c r="O4" s="581"/>
      <c r="P4" s="571" t="s">
        <v>18</v>
      </c>
      <c r="Q4" s="572"/>
      <c r="R4" s="573"/>
      <c r="S4" s="31">
        <f t="shared" ref="S4:T4" si="0">SUM(S2:S3)</f>
        <v>343508.71863917995</v>
      </c>
      <c r="T4" s="32">
        <f t="shared" si="0"/>
        <v>1</v>
      </c>
      <c r="U4" s="1"/>
      <c r="V4" s="1"/>
      <c r="W4" s="1" t="s">
        <v>19</v>
      </c>
      <c r="X4" s="1"/>
      <c r="Y4" s="1"/>
      <c r="Z4" s="1"/>
    </row>
    <row r="5" spans="1:26" x14ac:dyDescent="0.2">
      <c r="A5" s="1"/>
      <c r="B5" s="33" t="s">
        <v>20</v>
      </c>
      <c r="C5" s="34" t="s">
        <v>21</v>
      </c>
      <c r="D5" s="35"/>
      <c r="E5" s="36" t="s">
        <v>22</v>
      </c>
      <c r="F5" s="582" t="s">
        <v>23</v>
      </c>
      <c r="G5" s="566"/>
      <c r="H5" s="566"/>
      <c r="I5" s="566"/>
      <c r="J5" s="566"/>
      <c r="K5" s="566"/>
      <c r="L5" s="566"/>
      <c r="M5" s="566"/>
      <c r="N5" s="566"/>
      <c r="O5" s="566"/>
      <c r="P5" s="566"/>
      <c r="Q5" s="583"/>
      <c r="R5" s="35"/>
      <c r="S5" s="37" t="s">
        <v>24</v>
      </c>
      <c r="T5" s="38" t="s">
        <v>25</v>
      </c>
      <c r="U5" s="1"/>
      <c r="V5" s="1"/>
      <c r="W5" s="39" t="e">
        <f>IF(S4=S61,"OK","erro")</f>
        <v>#REF!</v>
      </c>
      <c r="X5" s="1"/>
      <c r="Y5" s="1"/>
      <c r="Z5" s="1"/>
    </row>
    <row r="6" spans="1:26" x14ac:dyDescent="0.2">
      <c r="A6" s="1"/>
      <c r="B6" s="40" t="s">
        <v>26</v>
      </c>
      <c r="C6" s="41"/>
      <c r="D6" s="42" t="str">
        <f>IF(E6&lt;6,"Deve ser no mínimo 6 meses =","ok")</f>
        <v>ok</v>
      </c>
      <c r="E6" s="43">
        <v>10</v>
      </c>
      <c r="F6" s="44">
        <f>IF(E6=0,0,1)</f>
        <v>1</v>
      </c>
      <c r="G6" s="44">
        <f>IF($E$6&lt;2,0,2)</f>
        <v>2</v>
      </c>
      <c r="H6" s="44">
        <f>IF($E$6&lt;3,0,3)</f>
        <v>3</v>
      </c>
      <c r="I6" s="44">
        <f>IF($E$6&lt;4,0,4)</f>
        <v>4</v>
      </c>
      <c r="J6" s="44">
        <f>IF($E$6&lt;5,0,5)</f>
        <v>5</v>
      </c>
      <c r="K6" s="44">
        <f>IF($E$6&lt;6,0,6)</f>
        <v>6</v>
      </c>
      <c r="L6" s="44">
        <f>IF($E$6&lt;7,0,7)</f>
        <v>7</v>
      </c>
      <c r="M6" s="44">
        <f>IF($E$6&lt;8,0,8)</f>
        <v>8</v>
      </c>
      <c r="N6" s="44">
        <f>IF($E$6&lt;9,0,9)</f>
        <v>9</v>
      </c>
      <c r="O6" s="44">
        <f>IF($E$6&lt;10,0,10)</f>
        <v>10</v>
      </c>
      <c r="P6" s="44">
        <f>IF($E$6&lt;11,0,11)</f>
        <v>0</v>
      </c>
      <c r="Q6" s="45">
        <f>IF($E$6&lt;12,0,12)</f>
        <v>0</v>
      </c>
      <c r="R6" s="46"/>
      <c r="S6" s="47" t="s">
        <v>27</v>
      </c>
      <c r="T6" s="48" t="s">
        <v>24</v>
      </c>
      <c r="U6" s="1"/>
      <c r="V6" s="1"/>
      <c r="W6" s="1"/>
      <c r="X6" s="1"/>
      <c r="Y6" s="1"/>
      <c r="Z6" s="1"/>
    </row>
    <row r="7" spans="1:26" ht="15.75" x14ac:dyDescent="0.25">
      <c r="A7" s="1"/>
      <c r="B7" s="365"/>
      <c r="C7" s="366" t="s">
        <v>28</v>
      </c>
      <c r="D7" s="367"/>
      <c r="E7" s="368"/>
      <c r="F7" s="369">
        <f ca="1">IF(E6=0,0,M3)</f>
        <v>46354</v>
      </c>
      <c r="G7" s="369">
        <f t="shared" ref="G7:Q7" ca="1" si="1">IF(G6=0,0,F8+1)</f>
        <v>46385</v>
      </c>
      <c r="H7" s="369">
        <f t="shared" ca="1" si="1"/>
        <v>46416</v>
      </c>
      <c r="I7" s="369">
        <f t="shared" ca="1" si="1"/>
        <v>46447</v>
      </c>
      <c r="J7" s="369">
        <f t="shared" ca="1" si="1"/>
        <v>46478</v>
      </c>
      <c r="K7" s="369">
        <f t="shared" ca="1" si="1"/>
        <v>46509</v>
      </c>
      <c r="L7" s="369">
        <f t="shared" ca="1" si="1"/>
        <v>46540</v>
      </c>
      <c r="M7" s="369">
        <f t="shared" ca="1" si="1"/>
        <v>46571</v>
      </c>
      <c r="N7" s="369">
        <f t="shared" ca="1" si="1"/>
        <v>46602</v>
      </c>
      <c r="O7" s="369">
        <f t="shared" ca="1" si="1"/>
        <v>46633</v>
      </c>
      <c r="P7" s="369">
        <f t="shared" si="1"/>
        <v>0</v>
      </c>
      <c r="Q7" s="370">
        <f t="shared" si="1"/>
        <v>0</v>
      </c>
      <c r="R7" s="371"/>
      <c r="S7" s="372"/>
      <c r="T7" s="373"/>
      <c r="U7" s="1"/>
      <c r="V7" s="1"/>
      <c r="W7" s="1"/>
      <c r="X7" s="1"/>
      <c r="Y7" s="1"/>
      <c r="Z7" s="1"/>
    </row>
    <row r="8" spans="1:26" ht="15.75" x14ac:dyDescent="0.25">
      <c r="A8" s="1"/>
      <c r="B8" s="365"/>
      <c r="C8" s="366" t="s">
        <v>29</v>
      </c>
      <c r="D8" s="367"/>
      <c r="E8" s="368"/>
      <c r="F8" s="369">
        <f ca="1">IF(E6=0,0,F7+30)</f>
        <v>46384</v>
      </c>
      <c r="G8" s="369">
        <f t="shared" ref="G8:Q8" ca="1" si="2">IF(G6=0,0,G7+30)</f>
        <v>46415</v>
      </c>
      <c r="H8" s="369">
        <f t="shared" ca="1" si="2"/>
        <v>46446</v>
      </c>
      <c r="I8" s="369">
        <f t="shared" ca="1" si="2"/>
        <v>46477</v>
      </c>
      <c r="J8" s="369">
        <f t="shared" ca="1" si="2"/>
        <v>46508</v>
      </c>
      <c r="K8" s="369">
        <f t="shared" ca="1" si="2"/>
        <v>46539</v>
      </c>
      <c r="L8" s="369">
        <f t="shared" ca="1" si="2"/>
        <v>46570</v>
      </c>
      <c r="M8" s="369">
        <f t="shared" ca="1" si="2"/>
        <v>46601</v>
      </c>
      <c r="N8" s="369">
        <f t="shared" ca="1" si="2"/>
        <v>46632</v>
      </c>
      <c r="O8" s="369">
        <f t="shared" ca="1" si="2"/>
        <v>46663</v>
      </c>
      <c r="P8" s="369">
        <f t="shared" si="2"/>
        <v>0</v>
      </c>
      <c r="Q8" s="370">
        <f t="shared" si="2"/>
        <v>0</v>
      </c>
      <c r="R8" s="371"/>
      <c r="S8" s="372"/>
      <c r="T8" s="373"/>
      <c r="U8" s="1"/>
      <c r="V8" s="1"/>
      <c r="W8" s="1"/>
      <c r="X8" s="1"/>
      <c r="Y8" s="1"/>
      <c r="Z8" s="1"/>
    </row>
    <row r="9" spans="1:26" ht="15.75" x14ac:dyDescent="0.25">
      <c r="A9" s="49" t="str">
        <f t="shared" ref="A9:A20" si="3">CONCATENATE($E$6,"|",B9)</f>
        <v>10|1</v>
      </c>
      <c r="B9" s="374">
        <v>1</v>
      </c>
      <c r="C9" s="375" t="s">
        <v>30</v>
      </c>
      <c r="D9" s="376"/>
      <c r="E9" s="377">
        <v>1</v>
      </c>
      <c r="F9" s="378">
        <v>100</v>
      </c>
      <c r="G9" s="378"/>
      <c r="H9" s="378"/>
      <c r="I9" s="378"/>
      <c r="J9" s="378"/>
      <c r="K9" s="378"/>
      <c r="L9" s="378"/>
      <c r="M9" s="378"/>
      <c r="N9" s="378"/>
      <c r="O9" s="378"/>
      <c r="P9" s="378"/>
      <c r="Q9" s="379"/>
      <c r="R9" s="380"/>
      <c r="S9" s="381">
        <f>'Planilha de Serviços'!H11</f>
        <v>11218.666821199999</v>
      </c>
      <c r="T9" s="382">
        <f t="shared" ref="T9:T18" si="4">IF($S$29=0,0,(S9/$S$29)*100)</f>
        <v>3.2659045353035236</v>
      </c>
      <c r="U9" s="1"/>
      <c r="V9" s="1"/>
      <c r="W9" s="50">
        <f t="shared" ref="W9:W20" si="5">SUM(F9:Q9)</f>
        <v>100</v>
      </c>
      <c r="X9" s="1"/>
      <c r="Y9" s="1"/>
      <c r="Z9" s="1"/>
    </row>
    <row r="10" spans="1:26" ht="15.75" x14ac:dyDescent="0.25">
      <c r="A10" s="49" t="str">
        <f t="shared" si="3"/>
        <v>10|2</v>
      </c>
      <c r="B10" s="383" t="s">
        <v>31</v>
      </c>
      <c r="C10" s="375" t="s">
        <v>299</v>
      </c>
      <c r="D10" s="376"/>
      <c r="E10" s="377">
        <v>2</v>
      </c>
      <c r="F10" s="378">
        <v>50</v>
      </c>
      <c r="G10" s="378">
        <v>50</v>
      </c>
      <c r="H10" s="378"/>
      <c r="I10" s="378"/>
      <c r="J10" s="378"/>
      <c r="K10" s="378"/>
      <c r="L10" s="378"/>
      <c r="M10" s="378"/>
      <c r="N10" s="378"/>
      <c r="O10" s="378"/>
      <c r="P10" s="378"/>
      <c r="Q10" s="379"/>
      <c r="R10" s="380"/>
      <c r="S10" s="381">
        <f>'Planilha de Serviços'!H17</f>
        <v>43842.840610299987</v>
      </c>
      <c r="T10" s="382">
        <f t="shared" si="4"/>
        <v>12.763239542793764</v>
      </c>
      <c r="U10" s="1"/>
      <c r="V10" s="1"/>
      <c r="W10" s="50">
        <f t="shared" si="5"/>
        <v>100</v>
      </c>
      <c r="X10" s="1"/>
      <c r="Y10" s="1"/>
      <c r="Z10" s="1"/>
    </row>
    <row r="11" spans="1:26" ht="15.75" x14ac:dyDescent="0.25">
      <c r="A11" s="49" t="str">
        <f t="shared" si="3"/>
        <v>10|3</v>
      </c>
      <c r="B11" s="383" t="s">
        <v>32</v>
      </c>
      <c r="C11" s="375" t="s">
        <v>181</v>
      </c>
      <c r="D11" s="376"/>
      <c r="E11" s="377">
        <v>4</v>
      </c>
      <c r="F11" s="378"/>
      <c r="G11" s="378"/>
      <c r="H11" s="378"/>
      <c r="I11" s="378">
        <v>100</v>
      </c>
      <c r="J11" s="378"/>
      <c r="K11" s="378"/>
      <c r="L11" s="378"/>
      <c r="M11" s="378"/>
      <c r="N11" s="378"/>
      <c r="O11" s="378"/>
      <c r="P11" s="378"/>
      <c r="Q11" s="379"/>
      <c r="R11" s="380"/>
      <c r="S11" s="381">
        <f>'Planilha de Serviços'!H34</f>
        <v>116492.41471909999</v>
      </c>
      <c r="T11" s="382">
        <f t="shared" si="4"/>
        <v>33.912505970907574</v>
      </c>
      <c r="U11" s="1"/>
      <c r="V11" s="1"/>
      <c r="W11" s="50">
        <f t="shared" si="5"/>
        <v>100</v>
      </c>
      <c r="X11" s="1"/>
      <c r="Y11" s="1"/>
      <c r="Z11" s="1"/>
    </row>
    <row r="12" spans="1:26" ht="15.75" x14ac:dyDescent="0.25">
      <c r="A12" s="49" t="str">
        <f t="shared" si="3"/>
        <v>10|4</v>
      </c>
      <c r="B12" s="383" t="s">
        <v>34</v>
      </c>
      <c r="C12" s="375" t="s">
        <v>394</v>
      </c>
      <c r="D12" s="376"/>
      <c r="E12" s="377">
        <v>5</v>
      </c>
      <c r="F12" s="378"/>
      <c r="G12" s="378"/>
      <c r="H12" s="378"/>
      <c r="I12" s="378"/>
      <c r="J12" s="378">
        <v>100</v>
      </c>
      <c r="K12" s="378"/>
      <c r="L12" s="378"/>
      <c r="M12" s="378"/>
      <c r="N12" s="378"/>
      <c r="O12" s="378"/>
      <c r="P12" s="378"/>
      <c r="Q12" s="379"/>
      <c r="R12" s="380"/>
      <c r="S12" s="381">
        <f>'Planilha de Serviços'!H60</f>
        <v>5278.227495879999</v>
      </c>
      <c r="T12" s="382">
        <f t="shared" si="4"/>
        <v>1.5365628903947053</v>
      </c>
      <c r="U12" s="1"/>
      <c r="V12" s="1"/>
      <c r="W12" s="50">
        <f t="shared" si="5"/>
        <v>100</v>
      </c>
      <c r="X12" s="1"/>
      <c r="Y12" s="1"/>
      <c r="Z12" s="1"/>
    </row>
    <row r="13" spans="1:26" ht="15.75" x14ac:dyDescent="0.25">
      <c r="A13" s="49" t="str">
        <f t="shared" si="3"/>
        <v>10|5</v>
      </c>
      <c r="B13" s="383" t="s">
        <v>35</v>
      </c>
      <c r="C13" s="375" t="s">
        <v>36</v>
      </c>
      <c r="D13" s="376"/>
      <c r="E13" s="377">
        <v>3</v>
      </c>
      <c r="F13" s="378"/>
      <c r="G13" s="378"/>
      <c r="H13" s="378"/>
      <c r="I13" s="378"/>
      <c r="J13" s="378">
        <v>100</v>
      </c>
      <c r="K13" s="378"/>
      <c r="L13" s="378"/>
      <c r="M13" s="378"/>
      <c r="N13" s="378"/>
      <c r="O13" s="378"/>
      <c r="P13" s="378"/>
      <c r="Q13" s="379"/>
      <c r="R13" s="380"/>
      <c r="S13" s="381">
        <f>'Planilha de Serviços'!H70</f>
        <v>5694.0753423999995</v>
      </c>
      <c r="T13" s="382">
        <f t="shared" si="4"/>
        <v>1.6576217817577523</v>
      </c>
      <c r="U13" s="1"/>
      <c r="V13" s="1"/>
      <c r="W13" s="50">
        <f t="shared" si="5"/>
        <v>100</v>
      </c>
      <c r="X13" s="1"/>
      <c r="Y13" s="1"/>
      <c r="Z13" s="1"/>
    </row>
    <row r="14" spans="1:26" ht="15.75" x14ac:dyDescent="0.25">
      <c r="A14" s="49" t="str">
        <f t="shared" si="3"/>
        <v>10|6</v>
      </c>
      <c r="B14" s="383" t="s">
        <v>37</v>
      </c>
      <c r="C14" s="375" t="s">
        <v>477</v>
      </c>
      <c r="D14" s="376"/>
      <c r="E14" s="377">
        <v>5</v>
      </c>
      <c r="F14" s="378"/>
      <c r="G14" s="378"/>
      <c r="H14" s="378"/>
      <c r="I14" s="378"/>
      <c r="J14" s="378"/>
      <c r="K14" s="378">
        <v>50</v>
      </c>
      <c r="L14" s="378">
        <v>50</v>
      </c>
      <c r="M14" s="378"/>
      <c r="N14" s="378"/>
      <c r="O14" s="378"/>
      <c r="P14" s="378"/>
      <c r="Q14" s="379"/>
      <c r="R14" s="380"/>
      <c r="S14" s="381">
        <f>'Planilha de Serviços'!H75</f>
        <v>72784.697477599984</v>
      </c>
      <c r="T14" s="382">
        <f t="shared" si="4"/>
        <v>21.18860265495989</v>
      </c>
      <c r="U14" s="1"/>
      <c r="V14" s="1"/>
      <c r="W14" s="50">
        <f t="shared" si="5"/>
        <v>100</v>
      </c>
      <c r="X14" s="1"/>
      <c r="Y14" s="1"/>
      <c r="Z14" s="1"/>
    </row>
    <row r="15" spans="1:26" ht="15.75" x14ac:dyDescent="0.25">
      <c r="A15" s="49" t="str">
        <f t="shared" si="3"/>
        <v>10|7</v>
      </c>
      <c r="B15" s="383" t="s">
        <v>38</v>
      </c>
      <c r="C15" s="375" t="s">
        <v>408</v>
      </c>
      <c r="D15" s="376"/>
      <c r="E15" s="377">
        <v>6</v>
      </c>
      <c r="F15" s="378"/>
      <c r="G15" s="378"/>
      <c r="H15" s="378"/>
      <c r="I15" s="378"/>
      <c r="J15" s="378"/>
      <c r="K15" s="378"/>
      <c r="L15" s="378"/>
      <c r="M15" s="378">
        <v>100</v>
      </c>
      <c r="N15" s="378"/>
      <c r="O15" s="378"/>
      <c r="P15" s="378"/>
      <c r="Q15" s="379"/>
      <c r="R15" s="380"/>
      <c r="S15" s="381">
        <f>'Planilha de Serviços'!H79</f>
        <v>10960.838201999999</v>
      </c>
      <c r="T15" s="382">
        <f t="shared" si="4"/>
        <v>3.1908471626052717</v>
      </c>
      <c r="U15" s="1"/>
      <c r="V15" s="1"/>
      <c r="W15" s="50">
        <f t="shared" si="5"/>
        <v>100</v>
      </c>
      <c r="X15" s="1"/>
      <c r="Y15" s="1"/>
      <c r="Z15" s="1"/>
    </row>
    <row r="16" spans="1:26" ht="15.75" x14ac:dyDescent="0.25">
      <c r="A16" s="49" t="str">
        <f t="shared" si="3"/>
        <v>10|8</v>
      </c>
      <c r="B16" s="383" t="s">
        <v>40</v>
      </c>
      <c r="C16" s="375" t="s">
        <v>481</v>
      </c>
      <c r="D16" s="376"/>
      <c r="E16" s="377">
        <v>6</v>
      </c>
      <c r="F16" s="378"/>
      <c r="G16" s="378"/>
      <c r="H16" s="378"/>
      <c r="I16" s="378"/>
      <c r="J16" s="378"/>
      <c r="K16" s="378"/>
      <c r="L16" s="378"/>
      <c r="M16" s="378">
        <v>100</v>
      </c>
      <c r="N16" s="378"/>
      <c r="O16" s="378"/>
      <c r="P16" s="378"/>
      <c r="Q16" s="379"/>
      <c r="R16" s="380"/>
      <c r="S16" s="381">
        <f>'Planilha de Serviços'!H86</f>
        <v>10118.338191499999</v>
      </c>
      <c r="T16" s="382">
        <f t="shared" si="4"/>
        <v>2.9455840980060413</v>
      </c>
      <c r="U16" s="1"/>
      <c r="V16" s="1"/>
      <c r="W16" s="50">
        <f t="shared" si="5"/>
        <v>100</v>
      </c>
      <c r="X16" s="1"/>
      <c r="Y16" s="1"/>
      <c r="Z16" s="1"/>
    </row>
    <row r="17" spans="1:26" ht="15.75" x14ac:dyDescent="0.25">
      <c r="A17" s="49" t="str">
        <f t="shared" si="3"/>
        <v>10|9</v>
      </c>
      <c r="B17" s="383" t="s">
        <v>42</v>
      </c>
      <c r="C17" s="375" t="s">
        <v>437</v>
      </c>
      <c r="D17" s="376"/>
      <c r="E17" s="377"/>
      <c r="F17" s="378"/>
      <c r="G17" s="378"/>
      <c r="H17" s="378"/>
      <c r="I17" s="378"/>
      <c r="J17" s="378"/>
      <c r="K17" s="378"/>
      <c r="L17" s="378"/>
      <c r="M17" s="378">
        <v>100</v>
      </c>
      <c r="N17" s="378"/>
      <c r="O17" s="378"/>
      <c r="P17" s="378"/>
      <c r="Q17" s="379"/>
      <c r="R17" s="380"/>
      <c r="S17" s="381">
        <f>'Planilha de Serviços'!H98</f>
        <v>28468.008658999996</v>
      </c>
      <c r="T17" s="382">
        <f t="shared" si="4"/>
        <v>8.2874195367665955</v>
      </c>
      <c r="U17" s="1"/>
      <c r="V17" s="1"/>
      <c r="W17" s="50">
        <f t="shared" si="5"/>
        <v>100</v>
      </c>
      <c r="X17" s="1"/>
      <c r="Y17" s="1"/>
      <c r="Z17" s="1"/>
    </row>
    <row r="18" spans="1:26" ht="15.75" x14ac:dyDescent="0.25">
      <c r="A18" s="49" t="str">
        <f t="shared" si="3"/>
        <v>10|10</v>
      </c>
      <c r="B18" s="383" t="s">
        <v>44</v>
      </c>
      <c r="C18" s="375" t="s">
        <v>493</v>
      </c>
      <c r="D18" s="376"/>
      <c r="E18" s="377"/>
      <c r="F18" s="378"/>
      <c r="G18" s="378"/>
      <c r="H18" s="378"/>
      <c r="I18" s="378"/>
      <c r="J18" s="378"/>
      <c r="K18" s="378"/>
      <c r="L18" s="378"/>
      <c r="M18" s="378"/>
      <c r="N18" s="378">
        <v>100</v>
      </c>
      <c r="O18" s="378"/>
      <c r="P18" s="378"/>
      <c r="Q18" s="379"/>
      <c r="R18" s="380"/>
      <c r="S18" s="381">
        <f>'Planilha de Serviços'!H115</f>
        <v>18029.569931999999</v>
      </c>
      <c r="T18" s="382">
        <f t="shared" si="4"/>
        <v>5.2486498751544586</v>
      </c>
      <c r="U18" s="1"/>
      <c r="V18" s="1"/>
      <c r="W18" s="50">
        <f t="shared" si="5"/>
        <v>100</v>
      </c>
      <c r="X18" s="1"/>
      <c r="Y18" s="1"/>
      <c r="Z18" s="1"/>
    </row>
    <row r="19" spans="1:26" ht="15.75" x14ac:dyDescent="0.25">
      <c r="A19" s="49" t="str">
        <f t="shared" si="3"/>
        <v>10|11</v>
      </c>
      <c r="B19" s="383" t="s">
        <v>46</v>
      </c>
      <c r="C19" s="532" t="s">
        <v>189</v>
      </c>
      <c r="D19" s="533"/>
      <c r="E19" s="377"/>
      <c r="F19" s="534"/>
      <c r="G19" s="534"/>
      <c r="H19" s="534"/>
      <c r="I19" s="534"/>
      <c r="J19" s="534"/>
      <c r="K19" s="534"/>
      <c r="L19" s="534"/>
      <c r="M19" s="534"/>
      <c r="N19" s="534"/>
      <c r="O19" s="534">
        <v>100</v>
      </c>
      <c r="P19" s="534"/>
      <c r="Q19" s="379"/>
      <c r="R19" s="535"/>
      <c r="S19" s="381">
        <f>'Planilha de Serviços'!H117</f>
        <v>15132.4130862</v>
      </c>
      <c r="T19" s="382">
        <f t="shared" ref="T19:T20" si="6">IF($S$29=0,0,(S19/$S$29)*100)</f>
        <v>4.405248619641303</v>
      </c>
      <c r="U19" s="1"/>
      <c r="V19" s="1"/>
      <c r="W19" s="50">
        <f t="shared" si="5"/>
        <v>100</v>
      </c>
      <c r="X19" s="1"/>
      <c r="Y19" s="1"/>
      <c r="Z19" s="1"/>
    </row>
    <row r="20" spans="1:26" ht="16.5" thickBot="1" x14ac:dyDescent="0.3">
      <c r="A20" s="49" t="str">
        <f t="shared" si="3"/>
        <v>10|12</v>
      </c>
      <c r="B20" s="383" t="s">
        <v>508</v>
      </c>
      <c r="C20" s="532" t="s">
        <v>420</v>
      </c>
      <c r="D20" s="533"/>
      <c r="E20" s="377"/>
      <c r="F20" s="534"/>
      <c r="G20" s="534"/>
      <c r="H20" s="534"/>
      <c r="I20" s="534"/>
      <c r="J20" s="534"/>
      <c r="K20" s="534"/>
      <c r="L20" s="534"/>
      <c r="M20" s="534"/>
      <c r="N20" s="534"/>
      <c r="O20" s="534">
        <v>100</v>
      </c>
      <c r="P20" s="534"/>
      <c r="Q20" s="379"/>
      <c r="R20" s="535"/>
      <c r="S20" s="381">
        <f>'Planilha de Serviços'!H125</f>
        <v>5488.6281019999997</v>
      </c>
      <c r="T20" s="382">
        <f t="shared" si="6"/>
        <v>1.5978133317091234</v>
      </c>
      <c r="U20" s="1"/>
      <c r="V20" s="1"/>
      <c r="W20" s="50">
        <f t="shared" si="5"/>
        <v>100</v>
      </c>
      <c r="X20" s="1"/>
      <c r="Y20" s="1"/>
      <c r="Z20" s="1"/>
    </row>
    <row r="21" spans="1:26" ht="15.75" hidden="1" x14ac:dyDescent="0.25">
      <c r="A21" s="1"/>
      <c r="B21" s="384"/>
      <c r="C21" s="385"/>
      <c r="D21" s="385"/>
      <c r="E21" s="377"/>
      <c r="F21" s="386" t="e">
        <f t="shared" ref="F21:F27" si="7">IF(F$6=0,0,VLOOKUP($A21,#REF!,F$6+4,FALSE))</f>
        <v>#REF!</v>
      </c>
      <c r="G21" s="387"/>
      <c r="H21" s="387"/>
      <c r="I21" s="387"/>
      <c r="J21" s="387"/>
      <c r="K21" s="388"/>
      <c r="L21" s="388"/>
      <c r="M21" s="388"/>
      <c r="N21" s="388"/>
      <c r="O21" s="388"/>
      <c r="P21" s="388"/>
      <c r="Q21" s="388"/>
      <c r="R21" s="389"/>
      <c r="S21" s="390"/>
      <c r="T21" s="382">
        <f t="shared" ref="T21:T27" si="8">IF($S$29=0,0,(S21/$S$29)*100)</f>
        <v>0</v>
      </c>
      <c r="U21" s="1"/>
      <c r="V21" s="1"/>
      <c r="W21" s="1"/>
      <c r="X21" s="1"/>
      <c r="Y21" s="1"/>
      <c r="Z21" s="1"/>
    </row>
    <row r="22" spans="1:26" ht="15.75" hidden="1" x14ac:dyDescent="0.25">
      <c r="A22" s="1"/>
      <c r="B22" s="384"/>
      <c r="C22" s="385"/>
      <c r="D22" s="385"/>
      <c r="E22" s="377"/>
      <c r="F22" s="386" t="e">
        <f t="shared" si="7"/>
        <v>#REF!</v>
      </c>
      <c r="G22" s="387"/>
      <c r="H22" s="387"/>
      <c r="I22" s="387"/>
      <c r="J22" s="387"/>
      <c r="K22" s="388"/>
      <c r="L22" s="388"/>
      <c r="M22" s="388"/>
      <c r="N22" s="388"/>
      <c r="O22" s="388"/>
      <c r="P22" s="388"/>
      <c r="Q22" s="388"/>
      <c r="R22" s="389"/>
      <c r="S22" s="390"/>
      <c r="T22" s="382">
        <f t="shared" si="8"/>
        <v>0</v>
      </c>
      <c r="U22" s="1"/>
      <c r="V22" s="1"/>
      <c r="W22" s="1"/>
      <c r="X22" s="1"/>
      <c r="Y22" s="1"/>
      <c r="Z22" s="1"/>
    </row>
    <row r="23" spans="1:26" ht="15.75" hidden="1" x14ac:dyDescent="0.25">
      <c r="A23" s="1"/>
      <c r="B23" s="384"/>
      <c r="C23" s="385"/>
      <c r="D23" s="385"/>
      <c r="E23" s="377"/>
      <c r="F23" s="386" t="e">
        <f t="shared" si="7"/>
        <v>#REF!</v>
      </c>
      <c r="G23" s="387"/>
      <c r="H23" s="387"/>
      <c r="I23" s="387"/>
      <c r="J23" s="387"/>
      <c r="K23" s="388"/>
      <c r="L23" s="388"/>
      <c r="M23" s="388"/>
      <c r="N23" s="388"/>
      <c r="O23" s="388"/>
      <c r="P23" s="388"/>
      <c r="Q23" s="388"/>
      <c r="R23" s="389"/>
      <c r="S23" s="390"/>
      <c r="T23" s="382">
        <f t="shared" si="8"/>
        <v>0</v>
      </c>
      <c r="U23" s="1"/>
      <c r="V23" s="1"/>
      <c r="W23" s="1"/>
      <c r="X23" s="1"/>
      <c r="Y23" s="1"/>
      <c r="Z23" s="1"/>
    </row>
    <row r="24" spans="1:26" ht="15.75" hidden="1" x14ac:dyDescent="0.25">
      <c r="A24" s="1"/>
      <c r="B24" s="384"/>
      <c r="C24" s="385"/>
      <c r="D24" s="385"/>
      <c r="E24" s="377"/>
      <c r="F24" s="386" t="e">
        <f t="shared" si="7"/>
        <v>#REF!</v>
      </c>
      <c r="G24" s="387"/>
      <c r="H24" s="387"/>
      <c r="I24" s="387"/>
      <c r="J24" s="387"/>
      <c r="K24" s="388"/>
      <c r="L24" s="388"/>
      <c r="M24" s="388"/>
      <c r="N24" s="388"/>
      <c r="O24" s="388"/>
      <c r="P24" s="388"/>
      <c r="Q24" s="388"/>
      <c r="R24" s="389"/>
      <c r="S24" s="390"/>
      <c r="T24" s="382">
        <f t="shared" si="8"/>
        <v>0</v>
      </c>
      <c r="U24" s="1"/>
      <c r="V24" s="1"/>
      <c r="W24" s="1"/>
      <c r="X24" s="1"/>
      <c r="Y24" s="1"/>
      <c r="Z24" s="1"/>
    </row>
    <row r="25" spans="1:26" ht="15.75" hidden="1" x14ac:dyDescent="0.25">
      <c r="A25" s="1"/>
      <c r="B25" s="384"/>
      <c r="C25" s="385"/>
      <c r="D25" s="385"/>
      <c r="E25" s="377"/>
      <c r="F25" s="386" t="e">
        <f t="shared" si="7"/>
        <v>#REF!</v>
      </c>
      <c r="G25" s="387"/>
      <c r="H25" s="387"/>
      <c r="I25" s="387"/>
      <c r="J25" s="387"/>
      <c r="K25" s="388"/>
      <c r="L25" s="388"/>
      <c r="M25" s="388"/>
      <c r="N25" s="388"/>
      <c r="O25" s="388"/>
      <c r="P25" s="388"/>
      <c r="Q25" s="388"/>
      <c r="R25" s="389"/>
      <c r="S25" s="390"/>
      <c r="T25" s="382">
        <f t="shared" si="8"/>
        <v>0</v>
      </c>
      <c r="U25" s="1"/>
      <c r="V25" s="1"/>
      <c r="W25" s="1"/>
      <c r="X25" s="1"/>
      <c r="Y25" s="1"/>
      <c r="Z25" s="1"/>
    </row>
    <row r="26" spans="1:26" ht="15.75" hidden="1" x14ac:dyDescent="0.25">
      <c r="A26" s="1"/>
      <c r="B26" s="384"/>
      <c r="C26" s="385"/>
      <c r="D26" s="385"/>
      <c r="E26" s="377"/>
      <c r="F26" s="386" t="e">
        <f t="shared" si="7"/>
        <v>#REF!</v>
      </c>
      <c r="G26" s="387"/>
      <c r="H26" s="387"/>
      <c r="I26" s="387"/>
      <c r="J26" s="387"/>
      <c r="K26" s="388"/>
      <c r="L26" s="388"/>
      <c r="M26" s="388"/>
      <c r="N26" s="388"/>
      <c r="O26" s="388"/>
      <c r="P26" s="388"/>
      <c r="Q26" s="388"/>
      <c r="R26" s="389"/>
      <c r="S26" s="390"/>
      <c r="T26" s="382">
        <f t="shared" si="8"/>
        <v>0</v>
      </c>
      <c r="U26" s="1"/>
      <c r="V26" s="1"/>
      <c r="W26" s="1"/>
      <c r="X26" s="1"/>
      <c r="Y26" s="1"/>
      <c r="Z26" s="1"/>
    </row>
    <row r="27" spans="1:26" ht="15.75" hidden="1" x14ac:dyDescent="0.25">
      <c r="A27" s="1"/>
      <c r="B27" s="384"/>
      <c r="C27" s="385"/>
      <c r="D27" s="385"/>
      <c r="E27" s="377"/>
      <c r="F27" s="386" t="e">
        <f t="shared" si="7"/>
        <v>#REF!</v>
      </c>
      <c r="G27" s="387"/>
      <c r="H27" s="387"/>
      <c r="I27" s="387"/>
      <c r="J27" s="387"/>
      <c r="K27" s="388"/>
      <c r="L27" s="388"/>
      <c r="M27" s="388"/>
      <c r="N27" s="388"/>
      <c r="O27" s="388"/>
      <c r="P27" s="388"/>
      <c r="Q27" s="388"/>
      <c r="R27" s="389"/>
      <c r="S27" s="390"/>
      <c r="T27" s="382">
        <f t="shared" si="8"/>
        <v>0</v>
      </c>
      <c r="U27" s="1"/>
      <c r="V27" s="1"/>
      <c r="W27" s="1"/>
      <c r="X27" s="1"/>
      <c r="Y27" s="1"/>
      <c r="Z27" s="1"/>
    </row>
    <row r="28" spans="1:26" ht="15.75" hidden="1" thickBot="1" x14ac:dyDescent="0.25">
      <c r="A28" s="1"/>
      <c r="B28" s="391"/>
      <c r="C28" s="392"/>
      <c r="D28" s="392"/>
      <c r="E28" s="392"/>
      <c r="F28" s="392"/>
      <c r="G28" s="392"/>
      <c r="H28" s="392"/>
      <c r="I28" s="392"/>
      <c r="J28" s="392"/>
      <c r="K28" s="392"/>
      <c r="L28" s="392"/>
      <c r="M28" s="392"/>
      <c r="N28" s="392"/>
      <c r="O28" s="392"/>
      <c r="P28" s="392"/>
      <c r="Q28" s="392"/>
      <c r="R28" s="392"/>
      <c r="S28" s="393"/>
      <c r="T28" s="394"/>
      <c r="U28" s="1"/>
      <c r="V28" s="1"/>
      <c r="W28" s="1"/>
      <c r="X28" s="1"/>
      <c r="Y28" s="1"/>
      <c r="Z28" s="1"/>
    </row>
    <row r="29" spans="1:26" ht="17.25" thickTop="1" thickBot="1" x14ac:dyDescent="0.3">
      <c r="A29" s="1"/>
      <c r="B29" s="395"/>
      <c r="C29" s="396" t="s">
        <v>48</v>
      </c>
      <c r="D29" s="584" t="s">
        <v>48</v>
      </c>
      <c r="E29" s="585"/>
      <c r="F29" s="397"/>
      <c r="G29" s="397"/>
      <c r="H29" s="397"/>
      <c r="I29" s="397"/>
      <c r="J29" s="397"/>
      <c r="K29" s="397"/>
      <c r="L29" s="397"/>
      <c r="M29" s="397"/>
      <c r="N29" s="397"/>
      <c r="O29" s="397"/>
      <c r="P29" s="397"/>
      <c r="Q29" s="397"/>
      <c r="R29" s="397"/>
      <c r="S29" s="398">
        <f>SUM(S9:S28)</f>
        <v>343508.71863917995</v>
      </c>
      <c r="T29" s="399">
        <f>SUM(T9:T27)</f>
        <v>99.999999999999986</v>
      </c>
      <c r="U29" s="1"/>
      <c r="V29" s="1"/>
      <c r="W29" s="1"/>
      <c r="X29" s="1"/>
      <c r="Y29" s="1"/>
      <c r="Z29" s="1"/>
    </row>
    <row r="30" spans="1:26" ht="18.75" thickTop="1" x14ac:dyDescent="0.25">
      <c r="A30" s="1"/>
      <c r="B30" s="586" t="s">
        <v>49</v>
      </c>
      <c r="C30" s="587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7"/>
      <c r="R30" s="587"/>
      <c r="S30" s="587"/>
      <c r="T30" s="588"/>
      <c r="U30" s="1"/>
      <c r="V30" s="1"/>
      <c r="W30" s="1"/>
      <c r="X30" s="1"/>
      <c r="Y30" s="1"/>
      <c r="Z30" s="1"/>
    </row>
    <row r="31" spans="1:26" x14ac:dyDescent="0.2">
      <c r="A31" s="1"/>
      <c r="B31" s="51" t="s">
        <v>26</v>
      </c>
      <c r="C31" s="52"/>
      <c r="D31" s="52"/>
      <c r="E31" s="52"/>
      <c r="F31" s="589" t="s">
        <v>50</v>
      </c>
      <c r="G31" s="590"/>
      <c r="H31" s="590"/>
      <c r="I31" s="590"/>
      <c r="J31" s="590"/>
      <c r="K31" s="590"/>
      <c r="L31" s="590"/>
      <c r="M31" s="590"/>
      <c r="N31" s="590"/>
      <c r="O31" s="590"/>
      <c r="P31" s="590"/>
      <c r="Q31" s="591"/>
      <c r="R31" s="35" t="s">
        <v>51</v>
      </c>
      <c r="S31" s="53" t="s">
        <v>24</v>
      </c>
      <c r="T31" s="54" t="s">
        <v>25</v>
      </c>
      <c r="U31" s="1"/>
      <c r="V31" s="1"/>
      <c r="W31" s="1"/>
      <c r="X31" s="1"/>
      <c r="Y31" s="1"/>
      <c r="Z31" s="1"/>
    </row>
    <row r="32" spans="1:26" ht="13.5" thickTop="1" x14ac:dyDescent="0.2">
      <c r="A32" s="1"/>
      <c r="B32" s="55"/>
      <c r="C32" s="56"/>
      <c r="D32" s="57"/>
      <c r="E32" s="57"/>
      <c r="F32" s="58">
        <f t="shared" ref="F32:Q32" si="9">F6</f>
        <v>1</v>
      </c>
      <c r="G32" s="58">
        <f t="shared" si="9"/>
        <v>2</v>
      </c>
      <c r="H32" s="58">
        <f t="shared" si="9"/>
        <v>3</v>
      </c>
      <c r="I32" s="58">
        <f t="shared" si="9"/>
        <v>4</v>
      </c>
      <c r="J32" s="58">
        <f t="shared" si="9"/>
        <v>5</v>
      </c>
      <c r="K32" s="58">
        <f t="shared" si="9"/>
        <v>6</v>
      </c>
      <c r="L32" s="58">
        <f t="shared" si="9"/>
        <v>7</v>
      </c>
      <c r="M32" s="58">
        <f t="shared" si="9"/>
        <v>8</v>
      </c>
      <c r="N32" s="58">
        <f t="shared" si="9"/>
        <v>9</v>
      </c>
      <c r="O32" s="58">
        <f t="shared" si="9"/>
        <v>10</v>
      </c>
      <c r="P32" s="58">
        <f t="shared" si="9"/>
        <v>0</v>
      </c>
      <c r="Q32" s="59">
        <f t="shared" si="9"/>
        <v>0</v>
      </c>
      <c r="R32" s="60" t="s">
        <v>52</v>
      </c>
      <c r="S32" s="61" t="s">
        <v>26</v>
      </c>
      <c r="T32" s="62" t="s">
        <v>26</v>
      </c>
      <c r="U32" s="1"/>
      <c r="V32" s="1"/>
      <c r="W32" s="1"/>
      <c r="X32" s="1"/>
      <c r="Y32" s="1"/>
      <c r="Z32" s="1"/>
    </row>
    <row r="33" spans="1:26" x14ac:dyDescent="0.2">
      <c r="A33" s="1"/>
      <c r="B33" s="63" t="s">
        <v>53</v>
      </c>
      <c r="C33" s="597" t="s">
        <v>30</v>
      </c>
      <c r="D33" s="64" t="s">
        <v>54</v>
      </c>
      <c r="E33" s="65" t="s">
        <v>55</v>
      </c>
      <c r="F33" s="66">
        <f t="shared" ref="F33:Q33" si="10">((F9/100)*$S$9)*$T$2</f>
        <v>0</v>
      </c>
      <c r="G33" s="66">
        <f t="shared" si="10"/>
        <v>0</v>
      </c>
      <c r="H33" s="66">
        <f t="shared" si="10"/>
        <v>0</v>
      </c>
      <c r="I33" s="66">
        <f t="shared" si="10"/>
        <v>0</v>
      </c>
      <c r="J33" s="66">
        <f t="shared" si="10"/>
        <v>0</v>
      </c>
      <c r="K33" s="66">
        <f t="shared" si="10"/>
        <v>0</v>
      </c>
      <c r="L33" s="66">
        <f t="shared" si="10"/>
        <v>0</v>
      </c>
      <c r="M33" s="66">
        <f t="shared" si="10"/>
        <v>0</v>
      </c>
      <c r="N33" s="66">
        <f t="shared" si="10"/>
        <v>0</v>
      </c>
      <c r="O33" s="66">
        <f t="shared" si="10"/>
        <v>0</v>
      </c>
      <c r="P33" s="66">
        <f t="shared" si="10"/>
        <v>0</v>
      </c>
      <c r="Q33" s="67">
        <f t="shared" si="10"/>
        <v>0</v>
      </c>
      <c r="R33" s="68">
        <f t="shared" ref="R33:R56" si="11">COUNTIF(F33:Q33,"&gt;0")</f>
        <v>0</v>
      </c>
      <c r="S33" s="69">
        <f t="shared" ref="S33:S56" si="12">SUM(F33:Q33)</f>
        <v>0</v>
      </c>
      <c r="T33" s="70" t="e">
        <f t="shared" ref="T33:T56" si="13">IF($S$61=0,0,(S33/$S$61))</f>
        <v>#REF!</v>
      </c>
      <c r="U33" s="1"/>
      <c r="V33" s="1"/>
      <c r="W33" s="1"/>
      <c r="X33" s="1"/>
      <c r="Y33" s="1"/>
      <c r="Z33" s="1"/>
    </row>
    <row r="34" spans="1:26" x14ac:dyDescent="0.2">
      <c r="A34" s="1"/>
      <c r="B34" s="63" t="s">
        <v>56</v>
      </c>
      <c r="C34" s="598"/>
      <c r="D34" s="64" t="s">
        <v>57</v>
      </c>
      <c r="E34" s="65" t="s">
        <v>55</v>
      </c>
      <c r="F34" s="66">
        <f>((F9/100)*$S$9)*T3</f>
        <v>11218.666821199999</v>
      </c>
      <c r="G34" s="66">
        <f t="shared" ref="G34:Q34" si="14">((G9/100)*$S$9)*$T$3</f>
        <v>0</v>
      </c>
      <c r="H34" s="66">
        <f t="shared" si="14"/>
        <v>0</v>
      </c>
      <c r="I34" s="66">
        <f t="shared" si="14"/>
        <v>0</v>
      </c>
      <c r="J34" s="66">
        <f t="shared" si="14"/>
        <v>0</v>
      </c>
      <c r="K34" s="66">
        <f t="shared" si="14"/>
        <v>0</v>
      </c>
      <c r="L34" s="66">
        <f t="shared" si="14"/>
        <v>0</v>
      </c>
      <c r="M34" s="66">
        <f t="shared" si="14"/>
        <v>0</v>
      </c>
      <c r="N34" s="66">
        <f t="shared" si="14"/>
        <v>0</v>
      </c>
      <c r="O34" s="66">
        <f t="shared" si="14"/>
        <v>0</v>
      </c>
      <c r="P34" s="66">
        <f t="shared" si="14"/>
        <v>0</v>
      </c>
      <c r="Q34" s="67">
        <f t="shared" si="14"/>
        <v>0</v>
      </c>
      <c r="R34" s="72">
        <f t="shared" si="11"/>
        <v>1</v>
      </c>
      <c r="S34" s="69">
        <f t="shared" si="12"/>
        <v>11218.666821199999</v>
      </c>
      <c r="T34" s="70" t="e">
        <f t="shared" si="13"/>
        <v>#REF!</v>
      </c>
      <c r="U34" s="73"/>
      <c r="V34" s="1"/>
      <c r="W34" s="1"/>
      <c r="X34" s="1"/>
      <c r="Y34" s="1"/>
      <c r="Z34" s="1"/>
    </row>
    <row r="35" spans="1:26" x14ac:dyDescent="0.2">
      <c r="A35" s="1"/>
      <c r="B35" s="63" t="s">
        <v>58</v>
      </c>
      <c r="C35" s="559" t="s">
        <v>33</v>
      </c>
      <c r="D35" s="75" t="s">
        <v>54</v>
      </c>
      <c r="E35" s="65" t="s">
        <v>55</v>
      </c>
      <c r="F35" s="66">
        <f t="shared" ref="F35:Q35" si="15">((F10/100)*$S$10)*$T$2</f>
        <v>0</v>
      </c>
      <c r="G35" s="66">
        <f t="shared" si="15"/>
        <v>0</v>
      </c>
      <c r="H35" s="66">
        <f t="shared" si="15"/>
        <v>0</v>
      </c>
      <c r="I35" s="66">
        <f t="shared" si="15"/>
        <v>0</v>
      </c>
      <c r="J35" s="66">
        <f t="shared" si="15"/>
        <v>0</v>
      </c>
      <c r="K35" s="66">
        <f t="shared" si="15"/>
        <v>0</v>
      </c>
      <c r="L35" s="66">
        <f t="shared" si="15"/>
        <v>0</v>
      </c>
      <c r="M35" s="66">
        <f t="shared" si="15"/>
        <v>0</v>
      </c>
      <c r="N35" s="66">
        <f t="shared" si="15"/>
        <v>0</v>
      </c>
      <c r="O35" s="66">
        <f t="shared" si="15"/>
        <v>0</v>
      </c>
      <c r="P35" s="66">
        <f t="shared" si="15"/>
        <v>0</v>
      </c>
      <c r="Q35" s="67">
        <f t="shared" si="15"/>
        <v>0</v>
      </c>
      <c r="R35" s="72">
        <f t="shared" si="11"/>
        <v>0</v>
      </c>
      <c r="S35" s="69">
        <f t="shared" si="12"/>
        <v>0</v>
      </c>
      <c r="T35" s="70" t="e">
        <f t="shared" si="13"/>
        <v>#REF!</v>
      </c>
      <c r="U35" s="1"/>
      <c r="V35" s="1"/>
      <c r="W35" s="1"/>
      <c r="X35" s="1"/>
      <c r="Y35" s="1"/>
      <c r="Z35" s="1"/>
    </row>
    <row r="36" spans="1:26" x14ac:dyDescent="0.2">
      <c r="A36" s="1"/>
      <c r="B36" s="63" t="s">
        <v>59</v>
      </c>
      <c r="C36" s="560"/>
      <c r="D36" s="75" t="s">
        <v>57</v>
      </c>
      <c r="E36" s="65" t="s">
        <v>55</v>
      </c>
      <c r="F36" s="66">
        <f t="shared" ref="F36:Q36" si="16">((F10/100)*$S$10)*$T$3</f>
        <v>21921.420305149994</v>
      </c>
      <c r="G36" s="66">
        <f t="shared" si="16"/>
        <v>21921.420305149994</v>
      </c>
      <c r="H36" s="66">
        <f t="shared" si="16"/>
        <v>0</v>
      </c>
      <c r="I36" s="66">
        <f t="shared" si="16"/>
        <v>0</v>
      </c>
      <c r="J36" s="66">
        <f t="shared" si="16"/>
        <v>0</v>
      </c>
      <c r="K36" s="66">
        <f t="shared" si="16"/>
        <v>0</v>
      </c>
      <c r="L36" s="66">
        <f t="shared" si="16"/>
        <v>0</v>
      </c>
      <c r="M36" s="66">
        <f t="shared" si="16"/>
        <v>0</v>
      </c>
      <c r="N36" s="66">
        <f t="shared" si="16"/>
        <v>0</v>
      </c>
      <c r="O36" s="66">
        <f t="shared" si="16"/>
        <v>0</v>
      </c>
      <c r="P36" s="66">
        <f t="shared" si="16"/>
        <v>0</v>
      </c>
      <c r="Q36" s="67">
        <f t="shared" si="16"/>
        <v>0</v>
      </c>
      <c r="R36" s="72">
        <f t="shared" si="11"/>
        <v>2</v>
      </c>
      <c r="S36" s="69">
        <f t="shared" si="12"/>
        <v>43842.840610299987</v>
      </c>
      <c r="T36" s="70" t="e">
        <f t="shared" si="13"/>
        <v>#REF!</v>
      </c>
      <c r="U36" s="73"/>
      <c r="V36" s="1"/>
      <c r="W36" s="1"/>
      <c r="X36" s="1"/>
      <c r="Y36" s="1"/>
      <c r="Z36" s="1"/>
    </row>
    <row r="37" spans="1:26" x14ac:dyDescent="0.2">
      <c r="A37" s="1"/>
      <c r="B37" s="63" t="s">
        <v>60</v>
      </c>
      <c r="C37" s="559" t="s">
        <v>181</v>
      </c>
      <c r="D37" s="75" t="s">
        <v>54</v>
      </c>
      <c r="E37" s="65" t="s">
        <v>55</v>
      </c>
      <c r="F37" s="66" t="e">
        <f>((#REF!/100)*#REF!)*$T$2</f>
        <v>#REF!</v>
      </c>
      <c r="G37" s="66" t="e">
        <f>((#REF!/100)*#REF!)*$T$2</f>
        <v>#REF!</v>
      </c>
      <c r="H37" s="66" t="e">
        <f>((#REF!/100)*#REF!)*$T$2</f>
        <v>#REF!</v>
      </c>
      <c r="I37" s="66" t="e">
        <f>((#REF!/100)*#REF!)*$T$2</f>
        <v>#REF!</v>
      </c>
      <c r="J37" s="66" t="e">
        <f>((#REF!/100)*#REF!)*$T$2</f>
        <v>#REF!</v>
      </c>
      <c r="K37" s="66" t="e">
        <f>((#REF!/100)*#REF!)*$T$2</f>
        <v>#REF!</v>
      </c>
      <c r="L37" s="66" t="e">
        <f>((#REF!/100)*#REF!)*$T$2</f>
        <v>#REF!</v>
      </c>
      <c r="M37" s="66" t="e">
        <f>((#REF!/100)*#REF!)*$T$2</f>
        <v>#REF!</v>
      </c>
      <c r="N37" s="66" t="e">
        <f>((#REF!/100)*#REF!)*$T$2</f>
        <v>#REF!</v>
      </c>
      <c r="O37" s="66" t="e">
        <f>((#REF!/100)*#REF!)*$T$2</f>
        <v>#REF!</v>
      </c>
      <c r="P37" s="66" t="e">
        <f>((#REF!/100)*#REF!)*$T$2</f>
        <v>#REF!</v>
      </c>
      <c r="Q37" s="67" t="e">
        <f>((#REF!/100)*#REF!)*$T$2</f>
        <v>#REF!</v>
      </c>
      <c r="R37" s="72">
        <f t="shared" si="11"/>
        <v>0</v>
      </c>
      <c r="S37" s="69" t="e">
        <f t="shared" si="12"/>
        <v>#REF!</v>
      </c>
      <c r="T37" s="70" t="e">
        <f t="shared" si="13"/>
        <v>#REF!</v>
      </c>
      <c r="U37" s="1"/>
      <c r="V37" s="1"/>
      <c r="W37" s="1"/>
      <c r="X37" s="1"/>
      <c r="Y37" s="1"/>
      <c r="Z37" s="1"/>
    </row>
    <row r="38" spans="1:26" x14ac:dyDescent="0.2">
      <c r="A38" s="1"/>
      <c r="B38" s="63" t="s">
        <v>61</v>
      </c>
      <c r="C38" s="599"/>
      <c r="D38" s="75" t="s">
        <v>57</v>
      </c>
      <c r="E38" s="65" t="s">
        <v>55</v>
      </c>
      <c r="F38" s="66" t="e">
        <f>((#REF!/100)*#REF!)*$T$3</f>
        <v>#REF!</v>
      </c>
      <c r="G38" s="66" t="e">
        <f>((#REF!/100)*#REF!)*$T$3</f>
        <v>#REF!</v>
      </c>
      <c r="H38" s="66" t="e">
        <f>((#REF!/100)*#REF!)*$T$3</f>
        <v>#REF!</v>
      </c>
      <c r="I38" s="66" t="e">
        <f>((#REF!/100)*#REF!)*$T$3</f>
        <v>#REF!</v>
      </c>
      <c r="J38" s="66" t="e">
        <f>((#REF!/100)*#REF!)*$T$3</f>
        <v>#REF!</v>
      </c>
      <c r="K38" s="66" t="e">
        <f>((#REF!/100)*#REF!)*$T$3</f>
        <v>#REF!</v>
      </c>
      <c r="L38" s="66" t="e">
        <f>((#REF!/100)*#REF!)*$T$3</f>
        <v>#REF!</v>
      </c>
      <c r="M38" s="66" t="e">
        <f>((#REF!/100)*#REF!)*$T$3</f>
        <v>#REF!</v>
      </c>
      <c r="N38" s="66" t="e">
        <f>((#REF!/100)*#REF!)*$T$3</f>
        <v>#REF!</v>
      </c>
      <c r="O38" s="66" t="e">
        <f>((#REF!/100)*#REF!)*$T$3</f>
        <v>#REF!</v>
      </c>
      <c r="P38" s="66" t="e">
        <f>((#REF!/100)*#REF!)*$T$3</f>
        <v>#REF!</v>
      </c>
      <c r="Q38" s="67" t="e">
        <f>((#REF!/100)*#REF!)*$T$3</f>
        <v>#REF!</v>
      </c>
      <c r="R38" s="72">
        <f t="shared" si="11"/>
        <v>0</v>
      </c>
      <c r="S38" s="69" t="e">
        <f t="shared" si="12"/>
        <v>#REF!</v>
      </c>
      <c r="T38" s="70" t="e">
        <f t="shared" si="13"/>
        <v>#REF!</v>
      </c>
      <c r="U38" s="73"/>
      <c r="V38" s="1"/>
      <c r="W38" s="1"/>
      <c r="X38" s="1"/>
      <c r="Y38" s="1"/>
      <c r="Z38" s="1"/>
    </row>
    <row r="39" spans="1:26" x14ac:dyDescent="0.2">
      <c r="A39" s="1"/>
      <c r="B39" s="63" t="s">
        <v>62</v>
      </c>
      <c r="C39" s="559" t="s">
        <v>36</v>
      </c>
      <c r="D39" s="75" t="s">
        <v>54</v>
      </c>
      <c r="E39" s="65" t="s">
        <v>55</v>
      </c>
      <c r="F39" s="66">
        <f>((F11/100)*$S$11)*T2</f>
        <v>0</v>
      </c>
      <c r="G39" s="66">
        <f t="shared" ref="G39:Q39" si="17">((G11/100)*$S$11)*$T$2</f>
        <v>0</v>
      </c>
      <c r="H39" s="66">
        <f t="shared" si="17"/>
        <v>0</v>
      </c>
      <c r="I39" s="66">
        <f t="shared" si="17"/>
        <v>0</v>
      </c>
      <c r="J39" s="66">
        <f t="shared" si="17"/>
        <v>0</v>
      </c>
      <c r="K39" s="66">
        <f t="shared" si="17"/>
        <v>0</v>
      </c>
      <c r="L39" s="66">
        <f t="shared" si="17"/>
        <v>0</v>
      </c>
      <c r="M39" s="66">
        <f t="shared" si="17"/>
        <v>0</v>
      </c>
      <c r="N39" s="66">
        <f t="shared" si="17"/>
        <v>0</v>
      </c>
      <c r="O39" s="66">
        <f t="shared" si="17"/>
        <v>0</v>
      </c>
      <c r="P39" s="66">
        <f t="shared" si="17"/>
        <v>0</v>
      </c>
      <c r="Q39" s="67">
        <f t="shared" si="17"/>
        <v>0</v>
      </c>
      <c r="R39" s="72">
        <f t="shared" si="11"/>
        <v>0</v>
      </c>
      <c r="S39" s="69">
        <f t="shared" si="12"/>
        <v>0</v>
      </c>
      <c r="T39" s="70" t="e">
        <f t="shared" si="13"/>
        <v>#REF!</v>
      </c>
      <c r="U39" s="1"/>
      <c r="V39" s="1"/>
      <c r="W39" s="1"/>
      <c r="X39" s="1"/>
      <c r="Y39" s="1"/>
      <c r="Z39" s="1"/>
    </row>
    <row r="40" spans="1:26" x14ac:dyDescent="0.2">
      <c r="A40" s="1"/>
      <c r="B40" s="63" t="s">
        <v>63</v>
      </c>
      <c r="C40" s="560"/>
      <c r="D40" s="75" t="s">
        <v>57</v>
      </c>
      <c r="E40" s="65" t="s">
        <v>55</v>
      </c>
      <c r="F40" s="66">
        <f t="shared" ref="F40:Q40" si="18">((F11/100)*$S$11)*$T$3</f>
        <v>0</v>
      </c>
      <c r="G40" s="66">
        <f t="shared" si="18"/>
        <v>0</v>
      </c>
      <c r="H40" s="66">
        <f t="shared" si="18"/>
        <v>0</v>
      </c>
      <c r="I40" s="66">
        <f t="shared" si="18"/>
        <v>116492.41471909999</v>
      </c>
      <c r="J40" s="66">
        <f t="shared" si="18"/>
        <v>0</v>
      </c>
      <c r="K40" s="66">
        <f t="shared" si="18"/>
        <v>0</v>
      </c>
      <c r="L40" s="66">
        <f t="shared" si="18"/>
        <v>0</v>
      </c>
      <c r="M40" s="66">
        <f t="shared" si="18"/>
        <v>0</v>
      </c>
      <c r="N40" s="66">
        <f t="shared" si="18"/>
        <v>0</v>
      </c>
      <c r="O40" s="66">
        <f t="shared" si="18"/>
        <v>0</v>
      </c>
      <c r="P40" s="66">
        <f t="shared" si="18"/>
        <v>0</v>
      </c>
      <c r="Q40" s="67">
        <f t="shared" si="18"/>
        <v>0</v>
      </c>
      <c r="R40" s="72">
        <f t="shared" si="11"/>
        <v>1</v>
      </c>
      <c r="S40" s="69">
        <f t="shared" si="12"/>
        <v>116492.41471909999</v>
      </c>
      <c r="T40" s="70" t="e">
        <f t="shared" si="13"/>
        <v>#REF!</v>
      </c>
      <c r="U40" s="73"/>
      <c r="V40" s="1"/>
      <c r="W40" s="1"/>
      <c r="X40" s="1"/>
      <c r="Y40" s="1"/>
      <c r="Z40" s="1"/>
    </row>
    <row r="41" spans="1:26" x14ac:dyDescent="0.2">
      <c r="A41" s="1"/>
      <c r="B41" s="63" t="s">
        <v>64</v>
      </c>
      <c r="C41" s="559" t="s">
        <v>187</v>
      </c>
      <c r="D41" s="75" t="s">
        <v>54</v>
      </c>
      <c r="E41" s="65" t="s">
        <v>55</v>
      </c>
      <c r="F41" s="66">
        <f t="shared" ref="F41:Q41" si="19">((F12/100)*$S$12)*$T$2</f>
        <v>0</v>
      </c>
      <c r="G41" s="66">
        <f t="shared" si="19"/>
        <v>0</v>
      </c>
      <c r="H41" s="66">
        <f t="shared" si="19"/>
        <v>0</v>
      </c>
      <c r="I41" s="66">
        <f t="shared" si="19"/>
        <v>0</v>
      </c>
      <c r="J41" s="66">
        <f t="shared" si="19"/>
        <v>0</v>
      </c>
      <c r="K41" s="66">
        <f t="shared" si="19"/>
        <v>0</v>
      </c>
      <c r="L41" s="66">
        <f t="shared" si="19"/>
        <v>0</v>
      </c>
      <c r="M41" s="66">
        <f t="shared" si="19"/>
        <v>0</v>
      </c>
      <c r="N41" s="66">
        <f t="shared" si="19"/>
        <v>0</v>
      </c>
      <c r="O41" s="66">
        <f t="shared" si="19"/>
        <v>0</v>
      </c>
      <c r="P41" s="66">
        <f t="shared" si="19"/>
        <v>0</v>
      </c>
      <c r="Q41" s="67">
        <f t="shared" si="19"/>
        <v>0</v>
      </c>
      <c r="R41" s="72">
        <f t="shared" si="11"/>
        <v>0</v>
      </c>
      <c r="S41" s="69">
        <f t="shared" si="12"/>
        <v>0</v>
      </c>
      <c r="T41" s="70" t="e">
        <f t="shared" si="13"/>
        <v>#REF!</v>
      </c>
      <c r="U41" s="1"/>
      <c r="V41" s="1"/>
      <c r="W41" s="1"/>
      <c r="X41" s="1"/>
      <c r="Y41" s="1"/>
      <c r="Z41" s="1"/>
    </row>
    <row r="42" spans="1:26" x14ac:dyDescent="0.2">
      <c r="A42" s="1"/>
      <c r="B42" s="63" t="s">
        <v>65</v>
      </c>
      <c r="C42" s="560"/>
      <c r="D42" s="75" t="s">
        <v>57</v>
      </c>
      <c r="E42" s="65" t="s">
        <v>55</v>
      </c>
      <c r="F42" s="66">
        <f t="shared" ref="F42:Q42" si="20">((F12/100)*$S$12)*$T$3</f>
        <v>0</v>
      </c>
      <c r="G42" s="66">
        <f t="shared" si="20"/>
        <v>0</v>
      </c>
      <c r="H42" s="66">
        <f t="shared" si="20"/>
        <v>0</v>
      </c>
      <c r="I42" s="66">
        <f t="shared" si="20"/>
        <v>0</v>
      </c>
      <c r="J42" s="66">
        <f t="shared" si="20"/>
        <v>5278.227495879999</v>
      </c>
      <c r="K42" s="66">
        <f t="shared" si="20"/>
        <v>0</v>
      </c>
      <c r="L42" s="66">
        <f t="shared" si="20"/>
        <v>0</v>
      </c>
      <c r="M42" s="66">
        <f t="shared" si="20"/>
        <v>0</v>
      </c>
      <c r="N42" s="66">
        <f t="shared" si="20"/>
        <v>0</v>
      </c>
      <c r="O42" s="66">
        <f t="shared" si="20"/>
        <v>0</v>
      </c>
      <c r="P42" s="66">
        <f t="shared" si="20"/>
        <v>0</v>
      </c>
      <c r="Q42" s="67">
        <f t="shared" si="20"/>
        <v>0</v>
      </c>
      <c r="R42" s="72">
        <f t="shared" si="11"/>
        <v>1</v>
      </c>
      <c r="S42" s="69">
        <f t="shared" si="12"/>
        <v>5278.227495879999</v>
      </c>
      <c r="T42" s="70" t="e">
        <f t="shared" si="13"/>
        <v>#REF!</v>
      </c>
      <c r="U42" s="73"/>
      <c r="V42" s="1"/>
      <c r="W42" s="1"/>
      <c r="X42" s="1"/>
      <c r="Y42" s="1"/>
      <c r="Z42" s="1"/>
    </row>
    <row r="43" spans="1:26" x14ac:dyDescent="0.2">
      <c r="A43" s="1"/>
      <c r="B43" s="63" t="s">
        <v>66</v>
      </c>
      <c r="C43" s="559" t="s">
        <v>188</v>
      </c>
      <c r="D43" s="75" t="s">
        <v>54</v>
      </c>
      <c r="E43" s="65" t="s">
        <v>55</v>
      </c>
      <c r="F43" s="66">
        <f t="shared" ref="F43:Q43" si="21">((F13/100)*$S$13)*$T$2</f>
        <v>0</v>
      </c>
      <c r="G43" s="66">
        <f t="shared" si="21"/>
        <v>0</v>
      </c>
      <c r="H43" s="66">
        <f t="shared" si="21"/>
        <v>0</v>
      </c>
      <c r="I43" s="66">
        <f t="shared" si="21"/>
        <v>0</v>
      </c>
      <c r="J43" s="66">
        <f t="shared" si="21"/>
        <v>0</v>
      </c>
      <c r="K43" s="66">
        <f t="shared" si="21"/>
        <v>0</v>
      </c>
      <c r="L43" s="66">
        <f t="shared" si="21"/>
        <v>0</v>
      </c>
      <c r="M43" s="66">
        <f t="shared" si="21"/>
        <v>0</v>
      </c>
      <c r="N43" s="66">
        <f t="shared" si="21"/>
        <v>0</v>
      </c>
      <c r="O43" s="66">
        <f t="shared" si="21"/>
        <v>0</v>
      </c>
      <c r="P43" s="66">
        <f t="shared" si="21"/>
        <v>0</v>
      </c>
      <c r="Q43" s="67">
        <f t="shared" si="21"/>
        <v>0</v>
      </c>
      <c r="R43" s="72">
        <f t="shared" si="11"/>
        <v>0</v>
      </c>
      <c r="S43" s="69">
        <f t="shared" si="12"/>
        <v>0</v>
      </c>
      <c r="T43" s="70" t="e">
        <f t="shared" si="13"/>
        <v>#REF!</v>
      </c>
      <c r="U43" s="1"/>
      <c r="V43" s="1"/>
      <c r="W43" s="1"/>
      <c r="X43" s="1"/>
      <c r="Y43" s="1"/>
      <c r="Z43" s="1"/>
    </row>
    <row r="44" spans="1:26" x14ac:dyDescent="0.2">
      <c r="A44" s="1"/>
      <c r="B44" s="63" t="s">
        <v>67</v>
      </c>
      <c r="C44" s="560"/>
      <c r="D44" s="75" t="s">
        <v>57</v>
      </c>
      <c r="E44" s="65" t="s">
        <v>55</v>
      </c>
      <c r="F44" s="66">
        <f t="shared" ref="F44:Q44" si="22">((F13/100)*$S$13)*$T$3</f>
        <v>0</v>
      </c>
      <c r="G44" s="66">
        <f t="shared" si="22"/>
        <v>0</v>
      </c>
      <c r="H44" s="66">
        <f t="shared" si="22"/>
        <v>0</v>
      </c>
      <c r="I44" s="66">
        <f t="shared" si="22"/>
        <v>0</v>
      </c>
      <c r="J44" s="66">
        <f t="shared" si="22"/>
        <v>5694.0753423999995</v>
      </c>
      <c r="K44" s="66">
        <f t="shared" si="22"/>
        <v>0</v>
      </c>
      <c r="L44" s="66">
        <f t="shared" si="22"/>
        <v>0</v>
      </c>
      <c r="M44" s="66">
        <f t="shared" si="22"/>
        <v>0</v>
      </c>
      <c r="N44" s="66">
        <f t="shared" si="22"/>
        <v>0</v>
      </c>
      <c r="O44" s="66">
        <f t="shared" si="22"/>
        <v>0</v>
      </c>
      <c r="P44" s="66">
        <f t="shared" si="22"/>
        <v>0</v>
      </c>
      <c r="Q44" s="67">
        <f t="shared" si="22"/>
        <v>0</v>
      </c>
      <c r="R44" s="72">
        <f t="shared" si="11"/>
        <v>1</v>
      </c>
      <c r="S44" s="69">
        <f t="shared" si="12"/>
        <v>5694.0753423999995</v>
      </c>
      <c r="T44" s="70" t="e">
        <f t="shared" si="13"/>
        <v>#REF!</v>
      </c>
      <c r="U44" s="73"/>
      <c r="V44" s="1"/>
      <c r="W44" s="1"/>
      <c r="X44" s="1"/>
      <c r="Y44" s="1"/>
      <c r="Z44" s="1"/>
    </row>
    <row r="45" spans="1:26" x14ac:dyDescent="0.2">
      <c r="A45" s="1"/>
      <c r="B45" s="63" t="s">
        <v>68</v>
      </c>
      <c r="C45" s="561" t="s">
        <v>45</v>
      </c>
      <c r="D45" s="75" t="s">
        <v>54</v>
      </c>
      <c r="E45" s="65" t="s">
        <v>55</v>
      </c>
      <c r="F45" s="66">
        <f t="shared" ref="F45:Q45" si="23">((F14/100)*$S$14)*$T$2</f>
        <v>0</v>
      </c>
      <c r="G45" s="66">
        <f t="shared" si="23"/>
        <v>0</v>
      </c>
      <c r="H45" s="66">
        <f t="shared" si="23"/>
        <v>0</v>
      </c>
      <c r="I45" s="66">
        <f t="shared" si="23"/>
        <v>0</v>
      </c>
      <c r="J45" s="66">
        <f t="shared" si="23"/>
        <v>0</v>
      </c>
      <c r="K45" s="66">
        <f t="shared" si="23"/>
        <v>0</v>
      </c>
      <c r="L45" s="66">
        <f t="shared" si="23"/>
        <v>0</v>
      </c>
      <c r="M45" s="66">
        <f t="shared" si="23"/>
        <v>0</v>
      </c>
      <c r="N45" s="66">
        <f t="shared" si="23"/>
        <v>0</v>
      </c>
      <c r="O45" s="66">
        <f t="shared" si="23"/>
        <v>0</v>
      </c>
      <c r="P45" s="66">
        <f t="shared" si="23"/>
        <v>0</v>
      </c>
      <c r="Q45" s="67">
        <f t="shared" si="23"/>
        <v>0</v>
      </c>
      <c r="R45" s="72">
        <f t="shared" si="11"/>
        <v>0</v>
      </c>
      <c r="S45" s="69">
        <f t="shared" si="12"/>
        <v>0</v>
      </c>
      <c r="T45" s="70" t="e">
        <f t="shared" si="13"/>
        <v>#REF!</v>
      </c>
      <c r="U45" s="1"/>
      <c r="V45" s="1"/>
      <c r="W45" s="1"/>
      <c r="X45" s="1"/>
      <c r="Y45" s="1"/>
      <c r="Z45" s="1"/>
    </row>
    <row r="46" spans="1:26" x14ac:dyDescent="0.2">
      <c r="A46" s="1"/>
      <c r="B46" s="63" t="s">
        <v>69</v>
      </c>
      <c r="C46" s="562"/>
      <c r="D46" s="75" t="s">
        <v>57</v>
      </c>
      <c r="E46" s="65" t="s">
        <v>55</v>
      </c>
      <c r="F46" s="66">
        <f t="shared" ref="F46:Q46" si="24">((F14/100)*$S$14)*$T$3</f>
        <v>0</v>
      </c>
      <c r="G46" s="66">
        <f t="shared" si="24"/>
        <v>0</v>
      </c>
      <c r="H46" s="66">
        <f t="shared" si="24"/>
        <v>0</v>
      </c>
      <c r="I46" s="66">
        <f t="shared" si="24"/>
        <v>0</v>
      </c>
      <c r="J46" s="66">
        <f t="shared" si="24"/>
        <v>0</v>
      </c>
      <c r="K46" s="66">
        <f t="shared" si="24"/>
        <v>36392.348738799992</v>
      </c>
      <c r="L46" s="66">
        <f t="shared" si="24"/>
        <v>36392.348738799992</v>
      </c>
      <c r="M46" s="66">
        <f t="shared" si="24"/>
        <v>0</v>
      </c>
      <c r="N46" s="66">
        <f t="shared" si="24"/>
        <v>0</v>
      </c>
      <c r="O46" s="66">
        <f t="shared" si="24"/>
        <v>0</v>
      </c>
      <c r="P46" s="66">
        <f t="shared" si="24"/>
        <v>0</v>
      </c>
      <c r="Q46" s="67">
        <f t="shared" si="24"/>
        <v>0</v>
      </c>
      <c r="R46" s="72">
        <f t="shared" si="11"/>
        <v>2</v>
      </c>
      <c r="S46" s="69">
        <f t="shared" si="12"/>
        <v>72784.697477599984</v>
      </c>
      <c r="T46" s="70" t="e">
        <f t="shared" si="13"/>
        <v>#REF!</v>
      </c>
      <c r="U46" s="73"/>
      <c r="V46" s="1"/>
      <c r="W46" s="1"/>
      <c r="X46" s="1"/>
      <c r="Y46" s="1"/>
      <c r="Z46" s="1"/>
    </row>
    <row r="47" spans="1:26" x14ac:dyDescent="0.2">
      <c r="A47" s="1"/>
      <c r="B47" s="63" t="s">
        <v>70</v>
      </c>
      <c r="C47" s="559" t="s">
        <v>39</v>
      </c>
      <c r="D47" s="75" t="s">
        <v>54</v>
      </c>
      <c r="E47" s="65" t="s">
        <v>55</v>
      </c>
      <c r="F47" s="66">
        <f t="shared" ref="F47:Q47" si="25">((F15/100)*$S$15)*$T$2</f>
        <v>0</v>
      </c>
      <c r="G47" s="66">
        <f t="shared" si="25"/>
        <v>0</v>
      </c>
      <c r="H47" s="66">
        <f t="shared" si="25"/>
        <v>0</v>
      </c>
      <c r="I47" s="66">
        <f t="shared" si="25"/>
        <v>0</v>
      </c>
      <c r="J47" s="66">
        <f t="shared" si="25"/>
        <v>0</v>
      </c>
      <c r="K47" s="66">
        <f t="shared" si="25"/>
        <v>0</v>
      </c>
      <c r="L47" s="66">
        <f t="shared" si="25"/>
        <v>0</v>
      </c>
      <c r="M47" s="66">
        <f t="shared" si="25"/>
        <v>0</v>
      </c>
      <c r="N47" s="66">
        <f t="shared" si="25"/>
        <v>0</v>
      </c>
      <c r="O47" s="66">
        <f t="shared" si="25"/>
        <v>0</v>
      </c>
      <c r="P47" s="66">
        <f t="shared" si="25"/>
        <v>0</v>
      </c>
      <c r="Q47" s="67">
        <f t="shared" si="25"/>
        <v>0</v>
      </c>
      <c r="R47" s="72">
        <f t="shared" si="11"/>
        <v>0</v>
      </c>
      <c r="S47" s="69">
        <f t="shared" si="12"/>
        <v>0</v>
      </c>
      <c r="T47" s="70" t="e">
        <f t="shared" si="13"/>
        <v>#REF!</v>
      </c>
      <c r="U47" s="1"/>
      <c r="V47" s="1"/>
      <c r="W47" s="1"/>
      <c r="X47" s="1"/>
      <c r="Y47" s="1"/>
      <c r="Z47" s="1"/>
    </row>
    <row r="48" spans="1:26" x14ac:dyDescent="0.2">
      <c r="A48" s="1"/>
      <c r="B48" s="63" t="s">
        <v>71</v>
      </c>
      <c r="C48" s="560"/>
      <c r="D48" s="75" t="s">
        <v>57</v>
      </c>
      <c r="E48" s="65" t="s">
        <v>55</v>
      </c>
      <c r="F48" s="66">
        <f t="shared" ref="F48:Q48" si="26">((F15/100)*$S$15)*$T$3</f>
        <v>0</v>
      </c>
      <c r="G48" s="66">
        <f t="shared" si="26"/>
        <v>0</v>
      </c>
      <c r="H48" s="66">
        <f t="shared" si="26"/>
        <v>0</v>
      </c>
      <c r="I48" s="66">
        <f t="shared" si="26"/>
        <v>0</v>
      </c>
      <c r="J48" s="66">
        <f t="shared" si="26"/>
        <v>0</v>
      </c>
      <c r="K48" s="66">
        <f t="shared" si="26"/>
        <v>0</v>
      </c>
      <c r="L48" s="66">
        <f t="shared" si="26"/>
        <v>0</v>
      </c>
      <c r="M48" s="66">
        <f t="shared" si="26"/>
        <v>10960.838201999999</v>
      </c>
      <c r="N48" s="66">
        <f t="shared" si="26"/>
        <v>0</v>
      </c>
      <c r="O48" s="66">
        <f t="shared" si="26"/>
        <v>0</v>
      </c>
      <c r="P48" s="66">
        <f t="shared" si="26"/>
        <v>0</v>
      </c>
      <c r="Q48" s="67">
        <f t="shared" si="26"/>
        <v>0</v>
      </c>
      <c r="R48" s="72">
        <f t="shared" si="11"/>
        <v>1</v>
      </c>
      <c r="S48" s="69">
        <f t="shared" si="12"/>
        <v>10960.838201999999</v>
      </c>
      <c r="T48" s="70" t="e">
        <f t="shared" si="13"/>
        <v>#REF!</v>
      </c>
      <c r="U48" s="73"/>
      <c r="V48" s="1"/>
      <c r="W48" s="1"/>
      <c r="X48" s="1"/>
      <c r="Y48" s="1"/>
      <c r="Z48" s="1"/>
    </row>
    <row r="49" spans="1:26" x14ac:dyDescent="0.2">
      <c r="A49" s="1"/>
      <c r="B49" s="63" t="s">
        <v>72</v>
      </c>
      <c r="C49" s="559" t="s">
        <v>41</v>
      </c>
      <c r="D49" s="75" t="s">
        <v>54</v>
      </c>
      <c r="E49" s="65" t="s">
        <v>55</v>
      </c>
      <c r="F49" s="66">
        <f t="shared" ref="F49:Q49" si="27">((F16/100)*$S$16)*$T$2</f>
        <v>0</v>
      </c>
      <c r="G49" s="66">
        <f t="shared" si="27"/>
        <v>0</v>
      </c>
      <c r="H49" s="66">
        <f t="shared" si="27"/>
        <v>0</v>
      </c>
      <c r="I49" s="66">
        <f t="shared" si="27"/>
        <v>0</v>
      </c>
      <c r="J49" s="66">
        <f t="shared" si="27"/>
        <v>0</v>
      </c>
      <c r="K49" s="66">
        <f t="shared" si="27"/>
        <v>0</v>
      </c>
      <c r="L49" s="66">
        <f t="shared" si="27"/>
        <v>0</v>
      </c>
      <c r="M49" s="66">
        <f t="shared" si="27"/>
        <v>0</v>
      </c>
      <c r="N49" s="66">
        <f t="shared" si="27"/>
        <v>0</v>
      </c>
      <c r="O49" s="66">
        <f t="shared" si="27"/>
        <v>0</v>
      </c>
      <c r="P49" s="66">
        <f t="shared" si="27"/>
        <v>0</v>
      </c>
      <c r="Q49" s="67">
        <f t="shared" si="27"/>
        <v>0</v>
      </c>
      <c r="R49" s="72">
        <f t="shared" si="11"/>
        <v>0</v>
      </c>
      <c r="S49" s="69">
        <f t="shared" si="12"/>
        <v>0</v>
      </c>
      <c r="T49" s="70" t="e">
        <f t="shared" si="13"/>
        <v>#REF!</v>
      </c>
      <c r="U49" s="1"/>
      <c r="V49" s="1"/>
      <c r="W49" s="1"/>
      <c r="X49" s="1"/>
      <c r="Y49" s="1"/>
      <c r="Z49" s="1"/>
    </row>
    <row r="50" spans="1:26" x14ac:dyDescent="0.2">
      <c r="A50" s="1"/>
      <c r="B50" s="63" t="s">
        <v>73</v>
      </c>
      <c r="C50" s="560"/>
      <c r="D50" s="75" t="s">
        <v>57</v>
      </c>
      <c r="E50" s="65" t="s">
        <v>55</v>
      </c>
      <c r="F50" s="66">
        <f t="shared" ref="F50:Q50" si="28">((F16/100)*$S$16)*$T$3</f>
        <v>0</v>
      </c>
      <c r="G50" s="66">
        <f t="shared" si="28"/>
        <v>0</v>
      </c>
      <c r="H50" s="66">
        <f t="shared" si="28"/>
        <v>0</v>
      </c>
      <c r="I50" s="66">
        <f t="shared" si="28"/>
        <v>0</v>
      </c>
      <c r="J50" s="66">
        <f t="shared" si="28"/>
        <v>0</v>
      </c>
      <c r="K50" s="66">
        <f t="shared" si="28"/>
        <v>0</v>
      </c>
      <c r="L50" s="66">
        <f t="shared" si="28"/>
        <v>0</v>
      </c>
      <c r="M50" s="66">
        <f t="shared" si="28"/>
        <v>10118.338191499999</v>
      </c>
      <c r="N50" s="66">
        <f t="shared" si="28"/>
        <v>0</v>
      </c>
      <c r="O50" s="66">
        <f t="shared" si="28"/>
        <v>0</v>
      </c>
      <c r="P50" s="66">
        <f t="shared" si="28"/>
        <v>0</v>
      </c>
      <c r="Q50" s="67">
        <f t="shared" si="28"/>
        <v>0</v>
      </c>
      <c r="R50" s="72">
        <f t="shared" si="11"/>
        <v>1</v>
      </c>
      <c r="S50" s="69">
        <f t="shared" si="12"/>
        <v>10118.338191499999</v>
      </c>
      <c r="T50" s="70" t="e">
        <f t="shared" si="13"/>
        <v>#REF!</v>
      </c>
      <c r="U50" s="73"/>
      <c r="V50" s="1"/>
      <c r="W50" s="1"/>
      <c r="X50" s="1"/>
      <c r="Y50" s="1"/>
      <c r="Z50" s="1"/>
    </row>
    <row r="51" spans="1:26" x14ac:dyDescent="0.2">
      <c r="A51" s="1"/>
      <c r="B51" s="63" t="s">
        <v>74</v>
      </c>
      <c r="C51" s="559" t="s">
        <v>43</v>
      </c>
      <c r="D51" s="75" t="s">
        <v>54</v>
      </c>
      <c r="E51" s="65" t="s">
        <v>55</v>
      </c>
      <c r="F51" s="66">
        <f t="shared" ref="F51:Q51" si="29">((F17/100)*$S$17)*$T$2</f>
        <v>0</v>
      </c>
      <c r="G51" s="66">
        <f t="shared" si="29"/>
        <v>0</v>
      </c>
      <c r="H51" s="66">
        <f t="shared" si="29"/>
        <v>0</v>
      </c>
      <c r="I51" s="66">
        <f t="shared" si="29"/>
        <v>0</v>
      </c>
      <c r="J51" s="66">
        <f t="shared" si="29"/>
        <v>0</v>
      </c>
      <c r="K51" s="66">
        <f t="shared" si="29"/>
        <v>0</v>
      </c>
      <c r="L51" s="66">
        <f t="shared" si="29"/>
        <v>0</v>
      </c>
      <c r="M51" s="66">
        <f t="shared" si="29"/>
        <v>0</v>
      </c>
      <c r="N51" s="66">
        <f t="shared" si="29"/>
        <v>0</v>
      </c>
      <c r="O51" s="66">
        <f t="shared" si="29"/>
        <v>0</v>
      </c>
      <c r="P51" s="66">
        <f t="shared" si="29"/>
        <v>0</v>
      </c>
      <c r="Q51" s="67">
        <f t="shared" si="29"/>
        <v>0</v>
      </c>
      <c r="R51" s="72">
        <f t="shared" si="11"/>
        <v>0</v>
      </c>
      <c r="S51" s="69">
        <f t="shared" si="12"/>
        <v>0</v>
      </c>
      <c r="T51" s="70" t="e">
        <f t="shared" si="13"/>
        <v>#REF!</v>
      </c>
      <c r="U51" s="1"/>
      <c r="V51" s="1"/>
      <c r="W51" s="1"/>
      <c r="X51" s="1"/>
      <c r="Y51" s="1"/>
      <c r="Z51" s="1"/>
    </row>
    <row r="52" spans="1:26" x14ac:dyDescent="0.2">
      <c r="A52" s="1"/>
      <c r="B52" s="63" t="s">
        <v>75</v>
      </c>
      <c r="C52" s="560"/>
      <c r="D52" s="75" t="s">
        <v>57</v>
      </c>
      <c r="E52" s="65" t="s">
        <v>55</v>
      </c>
      <c r="F52" s="66">
        <f t="shared" ref="F52:Q52" si="30">((F17/100)*$S$17)*$T$3</f>
        <v>0</v>
      </c>
      <c r="G52" s="66">
        <f t="shared" si="30"/>
        <v>0</v>
      </c>
      <c r="H52" s="66">
        <f t="shared" si="30"/>
        <v>0</v>
      </c>
      <c r="I52" s="66">
        <f t="shared" si="30"/>
        <v>0</v>
      </c>
      <c r="J52" s="66">
        <f t="shared" si="30"/>
        <v>0</v>
      </c>
      <c r="K52" s="66">
        <f t="shared" si="30"/>
        <v>0</v>
      </c>
      <c r="L52" s="66">
        <f t="shared" si="30"/>
        <v>0</v>
      </c>
      <c r="M52" s="66">
        <f t="shared" si="30"/>
        <v>28468.008658999996</v>
      </c>
      <c r="N52" s="66">
        <f t="shared" si="30"/>
        <v>0</v>
      </c>
      <c r="O52" s="66">
        <f t="shared" si="30"/>
        <v>0</v>
      </c>
      <c r="P52" s="66">
        <f t="shared" si="30"/>
        <v>0</v>
      </c>
      <c r="Q52" s="67">
        <f t="shared" si="30"/>
        <v>0</v>
      </c>
      <c r="R52" s="72">
        <f t="shared" si="11"/>
        <v>1</v>
      </c>
      <c r="S52" s="69">
        <f t="shared" si="12"/>
        <v>28468.008658999996</v>
      </c>
      <c r="T52" s="70" t="e">
        <f t="shared" si="13"/>
        <v>#REF!</v>
      </c>
      <c r="U52" s="73"/>
      <c r="V52" s="1"/>
      <c r="W52" s="1"/>
      <c r="X52" s="1"/>
      <c r="Y52" s="1"/>
      <c r="Z52" s="1"/>
    </row>
    <row r="53" spans="1:26" x14ac:dyDescent="0.2">
      <c r="A53" s="1"/>
      <c r="B53" s="63" t="s">
        <v>76</v>
      </c>
      <c r="C53" s="559" t="s">
        <v>47</v>
      </c>
      <c r="D53" s="75" t="s">
        <v>54</v>
      </c>
      <c r="E53" s="65" t="s">
        <v>55</v>
      </c>
      <c r="F53" s="66">
        <f t="shared" ref="F53:Q53" si="31">((F18/100)*$S$18)*$T$2</f>
        <v>0</v>
      </c>
      <c r="G53" s="66">
        <f t="shared" si="31"/>
        <v>0</v>
      </c>
      <c r="H53" s="66">
        <f t="shared" si="31"/>
        <v>0</v>
      </c>
      <c r="I53" s="66">
        <f t="shared" si="31"/>
        <v>0</v>
      </c>
      <c r="J53" s="66">
        <f t="shared" si="31"/>
        <v>0</v>
      </c>
      <c r="K53" s="66">
        <f t="shared" si="31"/>
        <v>0</v>
      </c>
      <c r="L53" s="66">
        <f t="shared" si="31"/>
        <v>0</v>
      </c>
      <c r="M53" s="66">
        <f t="shared" si="31"/>
        <v>0</v>
      </c>
      <c r="N53" s="66">
        <f t="shared" si="31"/>
        <v>0</v>
      </c>
      <c r="O53" s="66">
        <f t="shared" si="31"/>
        <v>0</v>
      </c>
      <c r="P53" s="66">
        <f t="shared" si="31"/>
        <v>0</v>
      </c>
      <c r="Q53" s="66">
        <f t="shared" si="31"/>
        <v>0</v>
      </c>
      <c r="R53" s="72">
        <f t="shared" si="11"/>
        <v>0</v>
      </c>
      <c r="S53" s="69">
        <f t="shared" si="12"/>
        <v>0</v>
      </c>
      <c r="T53" s="70" t="e">
        <f t="shared" si="13"/>
        <v>#REF!</v>
      </c>
      <c r="U53" s="1"/>
      <c r="V53" s="1"/>
      <c r="W53" s="1"/>
      <c r="X53" s="1"/>
      <c r="Y53" s="1"/>
      <c r="Z53" s="1"/>
    </row>
    <row r="54" spans="1:26" x14ac:dyDescent="0.2">
      <c r="A54" s="1"/>
      <c r="B54" s="63" t="s">
        <v>77</v>
      </c>
      <c r="C54" s="560"/>
      <c r="D54" s="75" t="s">
        <v>57</v>
      </c>
      <c r="E54" s="65" t="s">
        <v>55</v>
      </c>
      <c r="F54" s="66">
        <f t="shared" ref="F54:Q54" si="32">((F18/100)*$S$18)*$T$3</f>
        <v>0</v>
      </c>
      <c r="G54" s="66">
        <f t="shared" si="32"/>
        <v>0</v>
      </c>
      <c r="H54" s="66">
        <f t="shared" si="32"/>
        <v>0</v>
      </c>
      <c r="I54" s="66">
        <f t="shared" si="32"/>
        <v>0</v>
      </c>
      <c r="J54" s="66">
        <f t="shared" si="32"/>
        <v>0</v>
      </c>
      <c r="K54" s="66">
        <f t="shared" si="32"/>
        <v>0</v>
      </c>
      <c r="L54" s="66">
        <f t="shared" si="32"/>
        <v>0</v>
      </c>
      <c r="M54" s="66">
        <f t="shared" si="32"/>
        <v>0</v>
      </c>
      <c r="N54" s="66">
        <f t="shared" si="32"/>
        <v>18029.569931999999</v>
      </c>
      <c r="O54" s="66">
        <f t="shared" si="32"/>
        <v>0</v>
      </c>
      <c r="P54" s="66">
        <f t="shared" si="32"/>
        <v>0</v>
      </c>
      <c r="Q54" s="66">
        <f t="shared" si="32"/>
        <v>0</v>
      </c>
      <c r="R54" s="72">
        <f t="shared" si="11"/>
        <v>1</v>
      </c>
      <c r="S54" s="69">
        <f t="shared" si="12"/>
        <v>18029.569931999999</v>
      </c>
      <c r="T54" s="70" t="e">
        <f t="shared" si="13"/>
        <v>#REF!</v>
      </c>
      <c r="U54" s="73"/>
      <c r="V54" s="1"/>
      <c r="W54" s="1"/>
      <c r="X54" s="1"/>
      <c r="Y54" s="1"/>
      <c r="Z54" s="1"/>
    </row>
    <row r="55" spans="1:26" x14ac:dyDescent="0.2">
      <c r="A55" s="1"/>
      <c r="B55" s="63" t="s">
        <v>78</v>
      </c>
      <c r="C55" s="559" t="s">
        <v>180</v>
      </c>
      <c r="D55" s="75" t="s">
        <v>54</v>
      </c>
      <c r="E55" s="65" t="s">
        <v>55</v>
      </c>
      <c r="F55" s="66" t="e">
        <f>((#REF!/100)*#REF!)*$T$2</f>
        <v>#REF!</v>
      </c>
      <c r="G55" s="66" t="e">
        <f>((#REF!/100)*#REF!)*$T$2</f>
        <v>#REF!</v>
      </c>
      <c r="H55" s="66" t="e">
        <f>((#REF!/100)*#REF!)*$T$2</f>
        <v>#REF!</v>
      </c>
      <c r="I55" s="66" t="e">
        <f>((#REF!/100)*#REF!)*$T$2</f>
        <v>#REF!</v>
      </c>
      <c r="J55" s="66" t="e">
        <f>((#REF!/100)*#REF!)*$T$2</f>
        <v>#REF!</v>
      </c>
      <c r="K55" s="66" t="e">
        <f>((#REF!/100)*#REF!)*$T$2</f>
        <v>#REF!</v>
      </c>
      <c r="L55" s="66" t="e">
        <f>((#REF!/100)*#REF!)*$T$2</f>
        <v>#REF!</v>
      </c>
      <c r="M55" s="66" t="e">
        <f>((#REF!/100)*#REF!)*$T$2</f>
        <v>#REF!</v>
      </c>
      <c r="N55" s="66" t="e">
        <f>((#REF!/100)*#REF!)*$T$2</f>
        <v>#REF!</v>
      </c>
      <c r="O55" s="66" t="e">
        <f>((#REF!/100)*#REF!)*$T$2</f>
        <v>#REF!</v>
      </c>
      <c r="P55" s="66" t="e">
        <f>((#REF!/100)*#REF!)*$T$2</f>
        <v>#REF!</v>
      </c>
      <c r="Q55" s="67" t="e">
        <f>((#REF!/100)*#REF!)*$T$2</f>
        <v>#REF!</v>
      </c>
      <c r="R55" s="72">
        <f t="shared" si="11"/>
        <v>0</v>
      </c>
      <c r="S55" s="69" t="e">
        <f t="shared" si="12"/>
        <v>#REF!</v>
      </c>
      <c r="T55" s="70" t="e">
        <f t="shared" si="13"/>
        <v>#REF!</v>
      </c>
      <c r="U55" s="1"/>
      <c r="V55" s="1"/>
      <c r="W55" s="1"/>
      <c r="X55" s="1"/>
      <c r="Y55" s="1"/>
      <c r="Z55" s="1"/>
    </row>
    <row r="56" spans="1:26" x14ac:dyDescent="0.2">
      <c r="A56" s="1"/>
      <c r="B56" s="63" t="s">
        <v>79</v>
      </c>
      <c r="C56" s="560"/>
      <c r="D56" s="75" t="s">
        <v>57</v>
      </c>
      <c r="E56" s="65" t="s">
        <v>55</v>
      </c>
      <c r="F56" s="66" t="e">
        <f>((#REF!/100)*#REF!)*$T$3</f>
        <v>#REF!</v>
      </c>
      <c r="G56" s="66" t="e">
        <f>((#REF!/100)*#REF!)*$T$3</f>
        <v>#REF!</v>
      </c>
      <c r="H56" s="66" t="e">
        <f>((#REF!/100)*#REF!)*$T$3</f>
        <v>#REF!</v>
      </c>
      <c r="I56" s="66" t="e">
        <f>((#REF!/100)*#REF!)*$T$3</f>
        <v>#REF!</v>
      </c>
      <c r="J56" s="66" t="e">
        <f>((#REF!/100)*#REF!)*$T$3</f>
        <v>#REF!</v>
      </c>
      <c r="K56" s="66" t="e">
        <f>((#REF!/100)*#REF!)*$T$3</f>
        <v>#REF!</v>
      </c>
      <c r="L56" s="66" t="e">
        <f>((#REF!/100)*#REF!)*$T$3</f>
        <v>#REF!</v>
      </c>
      <c r="M56" s="66" t="e">
        <f>((#REF!/100)*#REF!)*$T$3</f>
        <v>#REF!</v>
      </c>
      <c r="N56" s="66" t="e">
        <f>((#REF!/100)*#REF!)*$T$3</f>
        <v>#REF!</v>
      </c>
      <c r="O56" s="66" t="e">
        <f>((#REF!/100)*#REF!)*$T$3</f>
        <v>#REF!</v>
      </c>
      <c r="P56" s="66" t="e">
        <f>((#REF!/100)*#REF!)*$T$3</f>
        <v>#REF!</v>
      </c>
      <c r="Q56" s="67" t="e">
        <f>((#REF!/100)*#REF!)*$T$3</f>
        <v>#REF!</v>
      </c>
      <c r="R56" s="72">
        <f t="shared" si="11"/>
        <v>0</v>
      </c>
      <c r="S56" s="69" t="e">
        <f t="shared" si="12"/>
        <v>#REF!</v>
      </c>
      <c r="T56" s="70" t="e">
        <f t="shared" si="13"/>
        <v>#REF!</v>
      </c>
      <c r="U56" s="73"/>
      <c r="V56" s="1"/>
      <c r="W56" s="1"/>
      <c r="X56" s="1"/>
      <c r="Y56" s="1"/>
      <c r="Z56" s="1"/>
    </row>
    <row r="57" spans="1:26" x14ac:dyDescent="0.2">
      <c r="A57" s="1"/>
      <c r="B57" s="77"/>
      <c r="C57" s="78"/>
      <c r="D57" s="78"/>
      <c r="E57" s="79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1"/>
      <c r="U57" s="1"/>
      <c r="V57" s="1"/>
      <c r="W57" s="1"/>
      <c r="X57" s="1"/>
      <c r="Y57" s="1"/>
      <c r="Z57" s="1"/>
    </row>
    <row r="58" spans="1:26" x14ac:dyDescent="0.2">
      <c r="A58" s="1"/>
      <c r="B58" s="63" t="s">
        <v>80</v>
      </c>
      <c r="C58" s="74" t="s">
        <v>48</v>
      </c>
      <c r="D58" s="71" t="s">
        <v>54</v>
      </c>
      <c r="E58" s="82" t="s">
        <v>55</v>
      </c>
      <c r="F58" s="83" t="e">
        <f t="shared" ref="F58:Q58" si="33">SUMIF($D$33:$D$56,"TESOURO",F$33:F$56)</f>
        <v>#REF!</v>
      </c>
      <c r="G58" s="83" t="e">
        <f t="shared" si="33"/>
        <v>#REF!</v>
      </c>
      <c r="H58" s="83" t="e">
        <f t="shared" si="33"/>
        <v>#REF!</v>
      </c>
      <c r="I58" s="83" t="e">
        <f t="shared" si="33"/>
        <v>#REF!</v>
      </c>
      <c r="J58" s="83" t="e">
        <f t="shared" si="33"/>
        <v>#REF!</v>
      </c>
      <c r="K58" s="83" t="e">
        <f t="shared" si="33"/>
        <v>#REF!</v>
      </c>
      <c r="L58" s="83" t="e">
        <f t="shared" si="33"/>
        <v>#REF!</v>
      </c>
      <c r="M58" s="83" t="e">
        <f t="shared" si="33"/>
        <v>#REF!</v>
      </c>
      <c r="N58" s="83" t="e">
        <f t="shared" si="33"/>
        <v>#REF!</v>
      </c>
      <c r="O58" s="83" t="e">
        <f t="shared" si="33"/>
        <v>#REF!</v>
      </c>
      <c r="P58" s="83" t="e">
        <f t="shared" si="33"/>
        <v>#REF!</v>
      </c>
      <c r="Q58" s="84" t="e">
        <f t="shared" si="33"/>
        <v>#REF!</v>
      </c>
      <c r="R58" s="85"/>
      <c r="S58" s="86" t="e">
        <f t="shared" ref="S58:T58" si="34">SUMIF($D$33:$D$56,"TESOURO",S$33:S$56)</f>
        <v>#REF!</v>
      </c>
      <c r="T58" s="87" t="e">
        <f t="shared" si="34"/>
        <v>#REF!</v>
      </c>
      <c r="U58" s="1"/>
      <c r="V58" s="1"/>
      <c r="W58" s="1"/>
      <c r="X58" s="1"/>
      <c r="Y58" s="1"/>
      <c r="Z58" s="1"/>
    </row>
    <row r="59" spans="1:26" x14ac:dyDescent="0.2">
      <c r="A59" s="1"/>
      <c r="B59" s="63" t="s">
        <v>81</v>
      </c>
      <c r="C59" s="76"/>
      <c r="D59" s="88" t="s">
        <v>57</v>
      </c>
      <c r="E59" s="89" t="s">
        <v>55</v>
      </c>
      <c r="F59" s="83" t="e">
        <f t="shared" ref="F59:Q59" si="35">SUMIF($D$33:$D$56,"CONTRAPARTIDA",F$33:F$56)</f>
        <v>#REF!</v>
      </c>
      <c r="G59" s="83" t="e">
        <f t="shared" si="35"/>
        <v>#REF!</v>
      </c>
      <c r="H59" s="83" t="e">
        <f t="shared" si="35"/>
        <v>#REF!</v>
      </c>
      <c r="I59" s="83" t="e">
        <f t="shared" si="35"/>
        <v>#REF!</v>
      </c>
      <c r="J59" s="83" t="e">
        <f t="shared" si="35"/>
        <v>#REF!</v>
      </c>
      <c r="K59" s="83" t="e">
        <f t="shared" si="35"/>
        <v>#REF!</v>
      </c>
      <c r="L59" s="83" t="e">
        <f t="shared" si="35"/>
        <v>#REF!</v>
      </c>
      <c r="M59" s="83" t="e">
        <f t="shared" si="35"/>
        <v>#REF!</v>
      </c>
      <c r="N59" s="83" t="e">
        <f t="shared" si="35"/>
        <v>#REF!</v>
      </c>
      <c r="O59" s="83" t="e">
        <f t="shared" si="35"/>
        <v>#REF!</v>
      </c>
      <c r="P59" s="83" t="e">
        <f t="shared" si="35"/>
        <v>#REF!</v>
      </c>
      <c r="Q59" s="84" t="e">
        <f t="shared" si="35"/>
        <v>#REF!</v>
      </c>
      <c r="R59" s="90"/>
      <c r="S59" s="86" t="e">
        <f t="shared" ref="S59:T59" si="36">SUMIF($D$33:$D$56,"CONTRAPARTIDA",S$33:S$56)</f>
        <v>#REF!</v>
      </c>
      <c r="T59" s="87" t="e">
        <f t="shared" si="36"/>
        <v>#REF!</v>
      </c>
      <c r="U59" s="1"/>
      <c r="V59" s="1"/>
      <c r="W59" s="1"/>
      <c r="X59" s="1"/>
      <c r="Y59" s="1"/>
      <c r="Z59" s="1"/>
    </row>
    <row r="60" spans="1:26" x14ac:dyDescent="0.2">
      <c r="A60" s="1"/>
      <c r="B60" s="91"/>
      <c r="C60" s="78"/>
      <c r="D60" s="78"/>
      <c r="E60" s="79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92"/>
      <c r="T60" s="93"/>
      <c r="U60" s="1"/>
      <c r="V60" s="1"/>
      <c r="W60" s="1"/>
      <c r="X60" s="1"/>
      <c r="Y60" s="1"/>
      <c r="Z60" s="1"/>
    </row>
    <row r="61" spans="1:26" x14ac:dyDescent="0.2">
      <c r="A61" s="1"/>
      <c r="B61" s="592" t="s">
        <v>82</v>
      </c>
      <c r="C61" s="590"/>
      <c r="D61" s="593"/>
      <c r="E61" s="94" t="s">
        <v>55</v>
      </c>
      <c r="F61" s="95" t="e">
        <f t="shared" ref="F61:Q61" si="37">SUM(F58:F59)</f>
        <v>#REF!</v>
      </c>
      <c r="G61" s="95" t="e">
        <f t="shared" si="37"/>
        <v>#REF!</v>
      </c>
      <c r="H61" s="95" t="e">
        <f t="shared" si="37"/>
        <v>#REF!</v>
      </c>
      <c r="I61" s="95" t="e">
        <f t="shared" si="37"/>
        <v>#REF!</v>
      </c>
      <c r="J61" s="95" t="e">
        <f t="shared" si="37"/>
        <v>#REF!</v>
      </c>
      <c r="K61" s="95" t="e">
        <f t="shared" si="37"/>
        <v>#REF!</v>
      </c>
      <c r="L61" s="96" t="e">
        <f t="shared" si="37"/>
        <v>#REF!</v>
      </c>
      <c r="M61" s="96" t="e">
        <f t="shared" si="37"/>
        <v>#REF!</v>
      </c>
      <c r="N61" s="96" t="e">
        <f t="shared" si="37"/>
        <v>#REF!</v>
      </c>
      <c r="O61" s="96" t="e">
        <f t="shared" si="37"/>
        <v>#REF!</v>
      </c>
      <c r="P61" s="96" t="e">
        <f t="shared" si="37"/>
        <v>#REF!</v>
      </c>
      <c r="Q61" s="97" t="e">
        <f t="shared" si="37"/>
        <v>#REF!</v>
      </c>
      <c r="R61" s="98"/>
      <c r="S61" s="99" t="e">
        <f>SUM(F61:Q61)</f>
        <v>#REF!</v>
      </c>
      <c r="T61" s="100" t="e">
        <f>SUM(T58:T59)</f>
        <v>#REF!</v>
      </c>
      <c r="U61" s="1"/>
      <c r="V61" s="1"/>
      <c r="W61" s="1"/>
      <c r="X61" s="1"/>
      <c r="Y61" s="1"/>
      <c r="Z61" s="1"/>
    </row>
    <row r="62" spans="1:26" x14ac:dyDescent="0.2">
      <c r="A62" s="1"/>
      <c r="B62" s="594" t="s">
        <v>83</v>
      </c>
      <c r="C62" s="595"/>
      <c r="D62" s="596"/>
      <c r="E62" s="101" t="s">
        <v>55</v>
      </c>
      <c r="F62" s="102" t="e">
        <f t="shared" ref="F62:Q62" si="38">IF($S$61=0,0,F61/$S$61)</f>
        <v>#REF!</v>
      </c>
      <c r="G62" s="102" t="e">
        <f t="shared" si="38"/>
        <v>#REF!</v>
      </c>
      <c r="H62" s="102" t="e">
        <f t="shared" si="38"/>
        <v>#REF!</v>
      </c>
      <c r="I62" s="102" t="e">
        <f t="shared" si="38"/>
        <v>#REF!</v>
      </c>
      <c r="J62" s="102" t="e">
        <f t="shared" si="38"/>
        <v>#REF!</v>
      </c>
      <c r="K62" s="102" t="e">
        <f t="shared" si="38"/>
        <v>#REF!</v>
      </c>
      <c r="L62" s="102" t="e">
        <f t="shared" si="38"/>
        <v>#REF!</v>
      </c>
      <c r="M62" s="102" t="e">
        <f t="shared" si="38"/>
        <v>#REF!</v>
      </c>
      <c r="N62" s="102" t="e">
        <f t="shared" si="38"/>
        <v>#REF!</v>
      </c>
      <c r="O62" s="102" t="e">
        <f t="shared" si="38"/>
        <v>#REF!</v>
      </c>
      <c r="P62" s="102" t="e">
        <f t="shared" si="38"/>
        <v>#REF!</v>
      </c>
      <c r="Q62" s="103" t="e">
        <f t="shared" si="38"/>
        <v>#REF!</v>
      </c>
      <c r="R62" s="104"/>
      <c r="S62" s="99" t="e">
        <f>S58+S59</f>
        <v>#REF!</v>
      </c>
      <c r="T62" s="105" t="e">
        <f>SUM(F62:Q62)</f>
        <v>#REF!</v>
      </c>
      <c r="U62" s="1"/>
      <c r="V62" s="1"/>
      <c r="W62" s="1"/>
      <c r="X62" s="1"/>
      <c r="Y62" s="1"/>
      <c r="Z62" s="1"/>
    </row>
    <row r="63" spans="1:26" x14ac:dyDescent="0.2">
      <c r="A63" s="1"/>
      <c r="B63" s="574" t="s">
        <v>84</v>
      </c>
      <c r="C63" s="575"/>
      <c r="D63" s="576"/>
      <c r="E63" s="106" t="s">
        <v>55</v>
      </c>
      <c r="F63" s="107" t="e">
        <f>F62</f>
        <v>#REF!</v>
      </c>
      <c r="G63" s="107" t="e">
        <f t="shared" ref="G63:Q63" si="39">IF(G61=0,0,F63+G62)</f>
        <v>#REF!</v>
      </c>
      <c r="H63" s="107" t="e">
        <f t="shared" si="39"/>
        <v>#REF!</v>
      </c>
      <c r="I63" s="107" t="e">
        <f t="shared" si="39"/>
        <v>#REF!</v>
      </c>
      <c r="J63" s="107" t="e">
        <f t="shared" si="39"/>
        <v>#REF!</v>
      </c>
      <c r="K63" s="107" t="e">
        <f t="shared" si="39"/>
        <v>#REF!</v>
      </c>
      <c r="L63" s="107" t="e">
        <f t="shared" si="39"/>
        <v>#REF!</v>
      </c>
      <c r="M63" s="107" t="e">
        <f t="shared" si="39"/>
        <v>#REF!</v>
      </c>
      <c r="N63" s="107" t="e">
        <f t="shared" si="39"/>
        <v>#REF!</v>
      </c>
      <c r="O63" s="107" t="e">
        <f t="shared" si="39"/>
        <v>#REF!</v>
      </c>
      <c r="P63" s="107" t="e">
        <f t="shared" si="39"/>
        <v>#REF!</v>
      </c>
      <c r="Q63" s="108" t="e">
        <f t="shared" si="39"/>
        <v>#REF!</v>
      </c>
      <c r="R63" s="109"/>
      <c r="S63" s="110" t="e">
        <f t="shared" ref="S63:T63" si="40">IF(S61=S62,"OK","CORRIGIR")</f>
        <v>#REF!</v>
      </c>
      <c r="T63" s="111" t="e">
        <f t="shared" si="40"/>
        <v>#REF!</v>
      </c>
      <c r="U63" s="1"/>
      <c r="V63" s="1"/>
      <c r="W63" s="1"/>
      <c r="X63" s="1"/>
      <c r="Y63" s="1"/>
      <c r="Z63" s="1"/>
    </row>
    <row r="64" spans="1:26" x14ac:dyDescent="0.2">
      <c r="A64" s="1"/>
      <c r="B64" s="112" t="s">
        <v>85</v>
      </c>
      <c r="C64" s="113"/>
      <c r="D64" s="114"/>
      <c r="E64" s="115"/>
      <c r="F64" s="113" t="s">
        <v>86</v>
      </c>
      <c r="G64" s="116"/>
      <c r="H64" s="116"/>
      <c r="I64" s="117"/>
      <c r="J64" s="118" t="s">
        <v>87</v>
      </c>
      <c r="K64" s="119"/>
      <c r="L64" s="119"/>
      <c r="M64" s="120"/>
      <c r="N64" s="121" t="s">
        <v>86</v>
      </c>
      <c r="O64" s="122"/>
      <c r="P64" s="123"/>
      <c r="Q64" s="113" t="s">
        <v>88</v>
      </c>
      <c r="R64" s="124"/>
      <c r="S64" s="124"/>
      <c r="T64" s="125"/>
      <c r="U64" s="1"/>
      <c r="V64" s="1"/>
      <c r="W64" s="1"/>
      <c r="X64" s="1"/>
      <c r="Y64" s="1"/>
      <c r="Z64" s="1"/>
    </row>
    <row r="65" spans="1:26" x14ac:dyDescent="0.2">
      <c r="A65" s="1"/>
      <c r="B65" s="126"/>
      <c r="C65" s="127"/>
      <c r="D65" s="128"/>
      <c r="E65" s="129"/>
      <c r="F65" s="129"/>
      <c r="G65" s="130"/>
      <c r="H65" s="129"/>
      <c r="I65" s="131"/>
      <c r="J65" s="132"/>
      <c r="K65" s="133"/>
      <c r="L65" s="134"/>
      <c r="M65" s="135"/>
      <c r="N65" s="136"/>
      <c r="O65" s="137"/>
      <c r="P65" s="138"/>
      <c r="Q65" s="139"/>
      <c r="R65" s="140"/>
      <c r="S65" s="140"/>
      <c r="T65" s="141"/>
      <c r="U65" s="1"/>
      <c r="V65" s="1"/>
      <c r="W65" s="1"/>
      <c r="X65" s="1"/>
      <c r="Y65" s="1"/>
      <c r="Z65" s="1"/>
    </row>
    <row r="66" spans="1:26" x14ac:dyDescent="0.2">
      <c r="A66" s="1"/>
      <c r="B66" s="142" t="str">
        <f>'Planilha de Serviços'!$A$5</f>
        <v xml:space="preserve">Tabela de referência: SINAPI de 01/2026 - sem desoneração
</v>
      </c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4">
        <f>'Planilha de Serviços'!$H$5</f>
        <v>0</v>
      </c>
      <c r="S66" s="577">
        <f>'Planilha de Serviços'!$I$5</f>
        <v>46093</v>
      </c>
      <c r="T66" s="578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8">
    <mergeCell ref="P3:R3"/>
    <mergeCell ref="P4:R4"/>
    <mergeCell ref="B63:D63"/>
    <mergeCell ref="S66:T66"/>
    <mergeCell ref="E4:O4"/>
    <mergeCell ref="F5:Q5"/>
    <mergeCell ref="D29:E29"/>
    <mergeCell ref="B30:T30"/>
    <mergeCell ref="F31:Q31"/>
    <mergeCell ref="B61:D61"/>
    <mergeCell ref="B62:D62"/>
    <mergeCell ref="C33:C34"/>
    <mergeCell ref="C35:C36"/>
    <mergeCell ref="C37:C38"/>
    <mergeCell ref="C39:C40"/>
    <mergeCell ref="C41:C42"/>
    <mergeCell ref="H2:I2"/>
    <mergeCell ref="J2:K2"/>
    <mergeCell ref="L2:M2"/>
    <mergeCell ref="N2:O2"/>
    <mergeCell ref="P2:R2"/>
    <mergeCell ref="C53:C54"/>
    <mergeCell ref="C55:C56"/>
    <mergeCell ref="C43:C44"/>
    <mergeCell ref="C45:C46"/>
    <mergeCell ref="C47:C48"/>
    <mergeCell ref="C49:C50"/>
    <mergeCell ref="C51:C52"/>
  </mergeCells>
  <printOptions horizontalCentered="1"/>
  <pageMargins left="0.25" right="0.25" top="0.75" bottom="0.75" header="0.3" footer="0.3"/>
  <pageSetup paperSize="9" scale="56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102"/>
  <sheetViews>
    <sheetView zoomScale="80" zoomScaleNormal="80" workbookViewId="0">
      <selection sqref="A1:D19"/>
    </sheetView>
  </sheetViews>
  <sheetFormatPr defaultColWidth="11.42578125" defaultRowHeight="12.75" x14ac:dyDescent="0.2"/>
  <cols>
    <col min="1" max="1" width="54" style="313" customWidth="1"/>
    <col min="2" max="3" width="20.140625" style="313" customWidth="1"/>
    <col min="4" max="4" width="23.7109375" style="313" bestFit="1" customWidth="1"/>
    <col min="5" max="9" width="13.28515625" style="204" customWidth="1"/>
    <col min="10" max="10" width="58" style="205" customWidth="1"/>
    <col min="11" max="11" width="25.5703125" style="205" customWidth="1"/>
    <col min="12" max="12" width="25" style="205" customWidth="1"/>
    <col min="13" max="14" width="22.7109375" style="205" customWidth="1"/>
    <col min="15" max="15" width="23.7109375" style="205" customWidth="1"/>
    <col min="16" max="17" width="18.7109375" style="205" customWidth="1"/>
    <col min="18" max="21" width="10.42578125" style="205" customWidth="1"/>
    <col min="22" max="35" width="11.42578125" style="205"/>
    <col min="36" max="36" width="2.42578125" style="205" customWidth="1"/>
    <col min="37" max="37" width="57.140625" style="205" customWidth="1"/>
    <col min="38" max="38" width="2.42578125" style="205" customWidth="1"/>
    <col min="39" max="39" width="56.7109375" style="205" customWidth="1"/>
    <col min="40" max="40" width="2.42578125" style="205" customWidth="1"/>
    <col min="41" max="41" width="56.7109375" style="205" customWidth="1"/>
    <col min="42" max="42" width="2.42578125" style="205" customWidth="1"/>
    <col min="43" max="256" width="11.42578125" style="205"/>
    <col min="257" max="257" width="54" style="205" customWidth="1"/>
    <col min="258" max="259" width="20.140625" style="205" customWidth="1"/>
    <col min="260" max="260" width="23.7109375" style="205" bestFit="1" customWidth="1"/>
    <col min="261" max="266" width="13.28515625" style="205" customWidth="1"/>
    <col min="267" max="267" width="25.5703125" style="205" customWidth="1"/>
    <col min="268" max="268" width="25" style="205" customWidth="1"/>
    <col min="269" max="270" width="22.7109375" style="205" customWidth="1"/>
    <col min="271" max="271" width="23.7109375" style="205" customWidth="1"/>
    <col min="272" max="273" width="18.7109375" style="205" customWidth="1"/>
    <col min="274" max="277" width="10.42578125" style="205" customWidth="1"/>
    <col min="278" max="291" width="11.42578125" style="205"/>
    <col min="292" max="292" width="2.42578125" style="205" customWidth="1"/>
    <col min="293" max="293" width="57.140625" style="205" customWidth="1"/>
    <col min="294" max="294" width="2.42578125" style="205" customWidth="1"/>
    <col min="295" max="295" width="56.7109375" style="205" customWidth="1"/>
    <col min="296" max="296" width="2.42578125" style="205" customWidth="1"/>
    <col min="297" max="297" width="56.7109375" style="205" customWidth="1"/>
    <col min="298" max="298" width="2.42578125" style="205" customWidth="1"/>
    <col min="299" max="512" width="11.42578125" style="205"/>
    <col min="513" max="513" width="54" style="205" customWidth="1"/>
    <col min="514" max="515" width="20.140625" style="205" customWidth="1"/>
    <col min="516" max="516" width="23.7109375" style="205" bestFit="1" customWidth="1"/>
    <col min="517" max="522" width="13.28515625" style="205" customWidth="1"/>
    <col min="523" max="523" width="25.5703125" style="205" customWidth="1"/>
    <col min="524" max="524" width="25" style="205" customWidth="1"/>
    <col min="525" max="526" width="22.7109375" style="205" customWidth="1"/>
    <col min="527" max="527" width="23.7109375" style="205" customWidth="1"/>
    <col min="528" max="529" width="18.7109375" style="205" customWidth="1"/>
    <col min="530" max="533" width="10.42578125" style="205" customWidth="1"/>
    <col min="534" max="547" width="11.42578125" style="205"/>
    <col min="548" max="548" width="2.42578125" style="205" customWidth="1"/>
    <col min="549" max="549" width="57.140625" style="205" customWidth="1"/>
    <col min="550" max="550" width="2.42578125" style="205" customWidth="1"/>
    <col min="551" max="551" width="56.7109375" style="205" customWidth="1"/>
    <col min="552" max="552" width="2.42578125" style="205" customWidth="1"/>
    <col min="553" max="553" width="56.7109375" style="205" customWidth="1"/>
    <col min="554" max="554" width="2.42578125" style="205" customWidth="1"/>
    <col min="555" max="768" width="11.42578125" style="205"/>
    <col min="769" max="769" width="54" style="205" customWidth="1"/>
    <col min="770" max="771" width="20.140625" style="205" customWidth="1"/>
    <col min="772" max="772" width="23.7109375" style="205" bestFit="1" customWidth="1"/>
    <col min="773" max="778" width="13.28515625" style="205" customWidth="1"/>
    <col min="779" max="779" width="25.5703125" style="205" customWidth="1"/>
    <col min="780" max="780" width="25" style="205" customWidth="1"/>
    <col min="781" max="782" width="22.7109375" style="205" customWidth="1"/>
    <col min="783" max="783" width="23.7109375" style="205" customWidth="1"/>
    <col min="784" max="785" width="18.7109375" style="205" customWidth="1"/>
    <col min="786" max="789" width="10.42578125" style="205" customWidth="1"/>
    <col min="790" max="803" width="11.42578125" style="205"/>
    <col min="804" max="804" width="2.42578125" style="205" customWidth="1"/>
    <col min="805" max="805" width="57.140625" style="205" customWidth="1"/>
    <col min="806" max="806" width="2.42578125" style="205" customWidth="1"/>
    <col min="807" max="807" width="56.7109375" style="205" customWidth="1"/>
    <col min="808" max="808" width="2.42578125" style="205" customWidth="1"/>
    <col min="809" max="809" width="56.7109375" style="205" customWidth="1"/>
    <col min="810" max="810" width="2.42578125" style="205" customWidth="1"/>
    <col min="811" max="1024" width="11.42578125" style="205"/>
    <col min="1025" max="1025" width="54" style="205" customWidth="1"/>
    <col min="1026" max="1027" width="20.140625" style="205" customWidth="1"/>
    <col min="1028" max="1028" width="23.7109375" style="205" bestFit="1" customWidth="1"/>
    <col min="1029" max="1034" width="13.28515625" style="205" customWidth="1"/>
    <col min="1035" max="1035" width="25.5703125" style="205" customWidth="1"/>
    <col min="1036" max="1036" width="25" style="205" customWidth="1"/>
    <col min="1037" max="1038" width="22.7109375" style="205" customWidth="1"/>
    <col min="1039" max="1039" width="23.7109375" style="205" customWidth="1"/>
    <col min="1040" max="1041" width="18.7109375" style="205" customWidth="1"/>
    <col min="1042" max="1045" width="10.42578125" style="205" customWidth="1"/>
    <col min="1046" max="1059" width="11.42578125" style="205"/>
    <col min="1060" max="1060" width="2.42578125" style="205" customWidth="1"/>
    <col min="1061" max="1061" width="57.140625" style="205" customWidth="1"/>
    <col min="1062" max="1062" width="2.42578125" style="205" customWidth="1"/>
    <col min="1063" max="1063" width="56.7109375" style="205" customWidth="1"/>
    <col min="1064" max="1064" width="2.42578125" style="205" customWidth="1"/>
    <col min="1065" max="1065" width="56.7109375" style="205" customWidth="1"/>
    <col min="1066" max="1066" width="2.42578125" style="205" customWidth="1"/>
    <col min="1067" max="1280" width="11.42578125" style="205"/>
    <col min="1281" max="1281" width="54" style="205" customWidth="1"/>
    <col min="1282" max="1283" width="20.140625" style="205" customWidth="1"/>
    <col min="1284" max="1284" width="23.7109375" style="205" bestFit="1" customWidth="1"/>
    <col min="1285" max="1290" width="13.28515625" style="205" customWidth="1"/>
    <col min="1291" max="1291" width="25.5703125" style="205" customWidth="1"/>
    <col min="1292" max="1292" width="25" style="205" customWidth="1"/>
    <col min="1293" max="1294" width="22.7109375" style="205" customWidth="1"/>
    <col min="1295" max="1295" width="23.7109375" style="205" customWidth="1"/>
    <col min="1296" max="1297" width="18.7109375" style="205" customWidth="1"/>
    <col min="1298" max="1301" width="10.42578125" style="205" customWidth="1"/>
    <col min="1302" max="1315" width="11.42578125" style="205"/>
    <col min="1316" max="1316" width="2.42578125" style="205" customWidth="1"/>
    <col min="1317" max="1317" width="57.140625" style="205" customWidth="1"/>
    <col min="1318" max="1318" width="2.42578125" style="205" customWidth="1"/>
    <col min="1319" max="1319" width="56.7109375" style="205" customWidth="1"/>
    <col min="1320" max="1320" width="2.42578125" style="205" customWidth="1"/>
    <col min="1321" max="1321" width="56.7109375" style="205" customWidth="1"/>
    <col min="1322" max="1322" width="2.42578125" style="205" customWidth="1"/>
    <col min="1323" max="1536" width="11.42578125" style="205"/>
    <col min="1537" max="1537" width="54" style="205" customWidth="1"/>
    <col min="1538" max="1539" width="20.140625" style="205" customWidth="1"/>
    <col min="1540" max="1540" width="23.7109375" style="205" bestFit="1" customWidth="1"/>
    <col min="1541" max="1546" width="13.28515625" style="205" customWidth="1"/>
    <col min="1547" max="1547" width="25.5703125" style="205" customWidth="1"/>
    <col min="1548" max="1548" width="25" style="205" customWidth="1"/>
    <col min="1549" max="1550" width="22.7109375" style="205" customWidth="1"/>
    <col min="1551" max="1551" width="23.7109375" style="205" customWidth="1"/>
    <col min="1552" max="1553" width="18.7109375" style="205" customWidth="1"/>
    <col min="1554" max="1557" width="10.42578125" style="205" customWidth="1"/>
    <col min="1558" max="1571" width="11.42578125" style="205"/>
    <col min="1572" max="1572" width="2.42578125" style="205" customWidth="1"/>
    <col min="1573" max="1573" width="57.140625" style="205" customWidth="1"/>
    <col min="1574" max="1574" width="2.42578125" style="205" customWidth="1"/>
    <col min="1575" max="1575" width="56.7109375" style="205" customWidth="1"/>
    <col min="1576" max="1576" width="2.42578125" style="205" customWidth="1"/>
    <col min="1577" max="1577" width="56.7109375" style="205" customWidth="1"/>
    <col min="1578" max="1578" width="2.42578125" style="205" customWidth="1"/>
    <col min="1579" max="1792" width="11.42578125" style="205"/>
    <col min="1793" max="1793" width="54" style="205" customWidth="1"/>
    <col min="1794" max="1795" width="20.140625" style="205" customWidth="1"/>
    <col min="1796" max="1796" width="23.7109375" style="205" bestFit="1" customWidth="1"/>
    <col min="1797" max="1802" width="13.28515625" style="205" customWidth="1"/>
    <col min="1803" max="1803" width="25.5703125" style="205" customWidth="1"/>
    <col min="1804" max="1804" width="25" style="205" customWidth="1"/>
    <col min="1805" max="1806" width="22.7109375" style="205" customWidth="1"/>
    <col min="1807" max="1807" width="23.7109375" style="205" customWidth="1"/>
    <col min="1808" max="1809" width="18.7109375" style="205" customWidth="1"/>
    <col min="1810" max="1813" width="10.42578125" style="205" customWidth="1"/>
    <col min="1814" max="1827" width="11.42578125" style="205"/>
    <col min="1828" max="1828" width="2.42578125" style="205" customWidth="1"/>
    <col min="1829" max="1829" width="57.140625" style="205" customWidth="1"/>
    <col min="1830" max="1830" width="2.42578125" style="205" customWidth="1"/>
    <col min="1831" max="1831" width="56.7109375" style="205" customWidth="1"/>
    <col min="1832" max="1832" width="2.42578125" style="205" customWidth="1"/>
    <col min="1833" max="1833" width="56.7109375" style="205" customWidth="1"/>
    <col min="1834" max="1834" width="2.42578125" style="205" customWidth="1"/>
    <col min="1835" max="2048" width="11.42578125" style="205"/>
    <col min="2049" max="2049" width="54" style="205" customWidth="1"/>
    <col min="2050" max="2051" width="20.140625" style="205" customWidth="1"/>
    <col min="2052" max="2052" width="23.7109375" style="205" bestFit="1" customWidth="1"/>
    <col min="2053" max="2058" width="13.28515625" style="205" customWidth="1"/>
    <col min="2059" max="2059" width="25.5703125" style="205" customWidth="1"/>
    <col min="2060" max="2060" width="25" style="205" customWidth="1"/>
    <col min="2061" max="2062" width="22.7109375" style="205" customWidth="1"/>
    <col min="2063" max="2063" width="23.7109375" style="205" customWidth="1"/>
    <col min="2064" max="2065" width="18.7109375" style="205" customWidth="1"/>
    <col min="2066" max="2069" width="10.42578125" style="205" customWidth="1"/>
    <col min="2070" max="2083" width="11.42578125" style="205"/>
    <col min="2084" max="2084" width="2.42578125" style="205" customWidth="1"/>
    <col min="2085" max="2085" width="57.140625" style="205" customWidth="1"/>
    <col min="2086" max="2086" width="2.42578125" style="205" customWidth="1"/>
    <col min="2087" max="2087" width="56.7109375" style="205" customWidth="1"/>
    <col min="2088" max="2088" width="2.42578125" style="205" customWidth="1"/>
    <col min="2089" max="2089" width="56.7109375" style="205" customWidth="1"/>
    <col min="2090" max="2090" width="2.42578125" style="205" customWidth="1"/>
    <col min="2091" max="2304" width="11.42578125" style="205"/>
    <col min="2305" max="2305" width="54" style="205" customWidth="1"/>
    <col min="2306" max="2307" width="20.140625" style="205" customWidth="1"/>
    <col min="2308" max="2308" width="23.7109375" style="205" bestFit="1" customWidth="1"/>
    <col min="2309" max="2314" width="13.28515625" style="205" customWidth="1"/>
    <col min="2315" max="2315" width="25.5703125" style="205" customWidth="1"/>
    <col min="2316" max="2316" width="25" style="205" customWidth="1"/>
    <col min="2317" max="2318" width="22.7109375" style="205" customWidth="1"/>
    <col min="2319" max="2319" width="23.7109375" style="205" customWidth="1"/>
    <col min="2320" max="2321" width="18.7109375" style="205" customWidth="1"/>
    <col min="2322" max="2325" width="10.42578125" style="205" customWidth="1"/>
    <col min="2326" max="2339" width="11.42578125" style="205"/>
    <col min="2340" max="2340" width="2.42578125" style="205" customWidth="1"/>
    <col min="2341" max="2341" width="57.140625" style="205" customWidth="1"/>
    <col min="2342" max="2342" width="2.42578125" style="205" customWidth="1"/>
    <col min="2343" max="2343" width="56.7109375" style="205" customWidth="1"/>
    <col min="2344" max="2344" width="2.42578125" style="205" customWidth="1"/>
    <col min="2345" max="2345" width="56.7109375" style="205" customWidth="1"/>
    <col min="2346" max="2346" width="2.42578125" style="205" customWidth="1"/>
    <col min="2347" max="2560" width="11.42578125" style="205"/>
    <col min="2561" max="2561" width="54" style="205" customWidth="1"/>
    <col min="2562" max="2563" width="20.140625" style="205" customWidth="1"/>
    <col min="2564" max="2564" width="23.7109375" style="205" bestFit="1" customWidth="1"/>
    <col min="2565" max="2570" width="13.28515625" style="205" customWidth="1"/>
    <col min="2571" max="2571" width="25.5703125" style="205" customWidth="1"/>
    <col min="2572" max="2572" width="25" style="205" customWidth="1"/>
    <col min="2573" max="2574" width="22.7109375" style="205" customWidth="1"/>
    <col min="2575" max="2575" width="23.7109375" style="205" customWidth="1"/>
    <col min="2576" max="2577" width="18.7109375" style="205" customWidth="1"/>
    <col min="2578" max="2581" width="10.42578125" style="205" customWidth="1"/>
    <col min="2582" max="2595" width="11.42578125" style="205"/>
    <col min="2596" max="2596" width="2.42578125" style="205" customWidth="1"/>
    <col min="2597" max="2597" width="57.140625" style="205" customWidth="1"/>
    <col min="2598" max="2598" width="2.42578125" style="205" customWidth="1"/>
    <col min="2599" max="2599" width="56.7109375" style="205" customWidth="1"/>
    <col min="2600" max="2600" width="2.42578125" style="205" customWidth="1"/>
    <col min="2601" max="2601" width="56.7109375" style="205" customWidth="1"/>
    <col min="2602" max="2602" width="2.42578125" style="205" customWidth="1"/>
    <col min="2603" max="2816" width="11.42578125" style="205"/>
    <col min="2817" max="2817" width="54" style="205" customWidth="1"/>
    <col min="2818" max="2819" width="20.140625" style="205" customWidth="1"/>
    <col min="2820" max="2820" width="23.7109375" style="205" bestFit="1" customWidth="1"/>
    <col min="2821" max="2826" width="13.28515625" style="205" customWidth="1"/>
    <col min="2827" max="2827" width="25.5703125" style="205" customWidth="1"/>
    <col min="2828" max="2828" width="25" style="205" customWidth="1"/>
    <col min="2829" max="2830" width="22.7109375" style="205" customWidth="1"/>
    <col min="2831" max="2831" width="23.7109375" style="205" customWidth="1"/>
    <col min="2832" max="2833" width="18.7109375" style="205" customWidth="1"/>
    <col min="2834" max="2837" width="10.42578125" style="205" customWidth="1"/>
    <col min="2838" max="2851" width="11.42578125" style="205"/>
    <col min="2852" max="2852" width="2.42578125" style="205" customWidth="1"/>
    <col min="2853" max="2853" width="57.140625" style="205" customWidth="1"/>
    <col min="2854" max="2854" width="2.42578125" style="205" customWidth="1"/>
    <col min="2855" max="2855" width="56.7109375" style="205" customWidth="1"/>
    <col min="2856" max="2856" width="2.42578125" style="205" customWidth="1"/>
    <col min="2857" max="2857" width="56.7109375" style="205" customWidth="1"/>
    <col min="2858" max="2858" width="2.42578125" style="205" customWidth="1"/>
    <col min="2859" max="3072" width="11.42578125" style="205"/>
    <col min="3073" max="3073" width="54" style="205" customWidth="1"/>
    <col min="3074" max="3075" width="20.140625" style="205" customWidth="1"/>
    <col min="3076" max="3076" width="23.7109375" style="205" bestFit="1" customWidth="1"/>
    <col min="3077" max="3082" width="13.28515625" style="205" customWidth="1"/>
    <col min="3083" max="3083" width="25.5703125" style="205" customWidth="1"/>
    <col min="3084" max="3084" width="25" style="205" customWidth="1"/>
    <col min="3085" max="3086" width="22.7109375" style="205" customWidth="1"/>
    <col min="3087" max="3087" width="23.7109375" style="205" customWidth="1"/>
    <col min="3088" max="3089" width="18.7109375" style="205" customWidth="1"/>
    <col min="3090" max="3093" width="10.42578125" style="205" customWidth="1"/>
    <col min="3094" max="3107" width="11.42578125" style="205"/>
    <col min="3108" max="3108" width="2.42578125" style="205" customWidth="1"/>
    <col min="3109" max="3109" width="57.140625" style="205" customWidth="1"/>
    <col min="3110" max="3110" width="2.42578125" style="205" customWidth="1"/>
    <col min="3111" max="3111" width="56.7109375" style="205" customWidth="1"/>
    <col min="3112" max="3112" width="2.42578125" style="205" customWidth="1"/>
    <col min="3113" max="3113" width="56.7109375" style="205" customWidth="1"/>
    <col min="3114" max="3114" width="2.42578125" style="205" customWidth="1"/>
    <col min="3115" max="3328" width="11.42578125" style="205"/>
    <col min="3329" max="3329" width="54" style="205" customWidth="1"/>
    <col min="3330" max="3331" width="20.140625" style="205" customWidth="1"/>
    <col min="3332" max="3332" width="23.7109375" style="205" bestFit="1" customWidth="1"/>
    <col min="3333" max="3338" width="13.28515625" style="205" customWidth="1"/>
    <col min="3339" max="3339" width="25.5703125" style="205" customWidth="1"/>
    <col min="3340" max="3340" width="25" style="205" customWidth="1"/>
    <col min="3341" max="3342" width="22.7109375" style="205" customWidth="1"/>
    <col min="3343" max="3343" width="23.7109375" style="205" customWidth="1"/>
    <col min="3344" max="3345" width="18.7109375" style="205" customWidth="1"/>
    <col min="3346" max="3349" width="10.42578125" style="205" customWidth="1"/>
    <col min="3350" max="3363" width="11.42578125" style="205"/>
    <col min="3364" max="3364" width="2.42578125" style="205" customWidth="1"/>
    <col min="3365" max="3365" width="57.140625" style="205" customWidth="1"/>
    <col min="3366" max="3366" width="2.42578125" style="205" customWidth="1"/>
    <col min="3367" max="3367" width="56.7109375" style="205" customWidth="1"/>
    <col min="3368" max="3368" width="2.42578125" style="205" customWidth="1"/>
    <col min="3369" max="3369" width="56.7109375" style="205" customWidth="1"/>
    <col min="3370" max="3370" width="2.42578125" style="205" customWidth="1"/>
    <col min="3371" max="3584" width="11.42578125" style="205"/>
    <col min="3585" max="3585" width="54" style="205" customWidth="1"/>
    <col min="3586" max="3587" width="20.140625" style="205" customWidth="1"/>
    <col min="3588" max="3588" width="23.7109375" style="205" bestFit="1" customWidth="1"/>
    <col min="3589" max="3594" width="13.28515625" style="205" customWidth="1"/>
    <col min="3595" max="3595" width="25.5703125" style="205" customWidth="1"/>
    <col min="3596" max="3596" width="25" style="205" customWidth="1"/>
    <col min="3597" max="3598" width="22.7109375" style="205" customWidth="1"/>
    <col min="3599" max="3599" width="23.7109375" style="205" customWidth="1"/>
    <col min="3600" max="3601" width="18.7109375" style="205" customWidth="1"/>
    <col min="3602" max="3605" width="10.42578125" style="205" customWidth="1"/>
    <col min="3606" max="3619" width="11.42578125" style="205"/>
    <col min="3620" max="3620" width="2.42578125" style="205" customWidth="1"/>
    <col min="3621" max="3621" width="57.140625" style="205" customWidth="1"/>
    <col min="3622" max="3622" width="2.42578125" style="205" customWidth="1"/>
    <col min="3623" max="3623" width="56.7109375" style="205" customWidth="1"/>
    <col min="3624" max="3624" width="2.42578125" style="205" customWidth="1"/>
    <col min="3625" max="3625" width="56.7109375" style="205" customWidth="1"/>
    <col min="3626" max="3626" width="2.42578125" style="205" customWidth="1"/>
    <col min="3627" max="3840" width="11.42578125" style="205"/>
    <col min="3841" max="3841" width="54" style="205" customWidth="1"/>
    <col min="3842" max="3843" width="20.140625" style="205" customWidth="1"/>
    <col min="3844" max="3844" width="23.7109375" style="205" bestFit="1" customWidth="1"/>
    <col min="3845" max="3850" width="13.28515625" style="205" customWidth="1"/>
    <col min="3851" max="3851" width="25.5703125" style="205" customWidth="1"/>
    <col min="3852" max="3852" width="25" style="205" customWidth="1"/>
    <col min="3853" max="3854" width="22.7109375" style="205" customWidth="1"/>
    <col min="3855" max="3855" width="23.7109375" style="205" customWidth="1"/>
    <col min="3856" max="3857" width="18.7109375" style="205" customWidth="1"/>
    <col min="3858" max="3861" width="10.42578125" style="205" customWidth="1"/>
    <col min="3862" max="3875" width="11.42578125" style="205"/>
    <col min="3876" max="3876" width="2.42578125" style="205" customWidth="1"/>
    <col min="3877" max="3877" width="57.140625" style="205" customWidth="1"/>
    <col min="3878" max="3878" width="2.42578125" style="205" customWidth="1"/>
    <col min="3879" max="3879" width="56.7109375" style="205" customWidth="1"/>
    <col min="3880" max="3880" width="2.42578125" style="205" customWidth="1"/>
    <col min="3881" max="3881" width="56.7109375" style="205" customWidth="1"/>
    <col min="3882" max="3882" width="2.42578125" style="205" customWidth="1"/>
    <col min="3883" max="4096" width="11.42578125" style="205"/>
    <col min="4097" max="4097" width="54" style="205" customWidth="1"/>
    <col min="4098" max="4099" width="20.140625" style="205" customWidth="1"/>
    <col min="4100" max="4100" width="23.7109375" style="205" bestFit="1" customWidth="1"/>
    <col min="4101" max="4106" width="13.28515625" style="205" customWidth="1"/>
    <col min="4107" max="4107" width="25.5703125" style="205" customWidth="1"/>
    <col min="4108" max="4108" width="25" style="205" customWidth="1"/>
    <col min="4109" max="4110" width="22.7109375" style="205" customWidth="1"/>
    <col min="4111" max="4111" width="23.7109375" style="205" customWidth="1"/>
    <col min="4112" max="4113" width="18.7109375" style="205" customWidth="1"/>
    <col min="4114" max="4117" width="10.42578125" style="205" customWidth="1"/>
    <col min="4118" max="4131" width="11.42578125" style="205"/>
    <col min="4132" max="4132" width="2.42578125" style="205" customWidth="1"/>
    <col min="4133" max="4133" width="57.140625" style="205" customWidth="1"/>
    <col min="4134" max="4134" width="2.42578125" style="205" customWidth="1"/>
    <col min="4135" max="4135" width="56.7109375" style="205" customWidth="1"/>
    <col min="4136" max="4136" width="2.42578125" style="205" customWidth="1"/>
    <col min="4137" max="4137" width="56.7109375" style="205" customWidth="1"/>
    <col min="4138" max="4138" width="2.42578125" style="205" customWidth="1"/>
    <col min="4139" max="4352" width="11.42578125" style="205"/>
    <col min="4353" max="4353" width="54" style="205" customWidth="1"/>
    <col min="4354" max="4355" width="20.140625" style="205" customWidth="1"/>
    <col min="4356" max="4356" width="23.7109375" style="205" bestFit="1" customWidth="1"/>
    <col min="4357" max="4362" width="13.28515625" style="205" customWidth="1"/>
    <col min="4363" max="4363" width="25.5703125" style="205" customWidth="1"/>
    <col min="4364" max="4364" width="25" style="205" customWidth="1"/>
    <col min="4365" max="4366" width="22.7109375" style="205" customWidth="1"/>
    <col min="4367" max="4367" width="23.7109375" style="205" customWidth="1"/>
    <col min="4368" max="4369" width="18.7109375" style="205" customWidth="1"/>
    <col min="4370" max="4373" width="10.42578125" style="205" customWidth="1"/>
    <col min="4374" max="4387" width="11.42578125" style="205"/>
    <col min="4388" max="4388" width="2.42578125" style="205" customWidth="1"/>
    <col min="4389" max="4389" width="57.140625" style="205" customWidth="1"/>
    <col min="4390" max="4390" width="2.42578125" style="205" customWidth="1"/>
    <col min="4391" max="4391" width="56.7109375" style="205" customWidth="1"/>
    <col min="4392" max="4392" width="2.42578125" style="205" customWidth="1"/>
    <col min="4393" max="4393" width="56.7109375" style="205" customWidth="1"/>
    <col min="4394" max="4394" width="2.42578125" style="205" customWidth="1"/>
    <col min="4395" max="4608" width="11.42578125" style="205"/>
    <col min="4609" max="4609" width="54" style="205" customWidth="1"/>
    <col min="4610" max="4611" width="20.140625" style="205" customWidth="1"/>
    <col min="4612" max="4612" width="23.7109375" style="205" bestFit="1" customWidth="1"/>
    <col min="4613" max="4618" width="13.28515625" style="205" customWidth="1"/>
    <col min="4619" max="4619" width="25.5703125" style="205" customWidth="1"/>
    <col min="4620" max="4620" width="25" style="205" customWidth="1"/>
    <col min="4621" max="4622" width="22.7109375" style="205" customWidth="1"/>
    <col min="4623" max="4623" width="23.7109375" style="205" customWidth="1"/>
    <col min="4624" max="4625" width="18.7109375" style="205" customWidth="1"/>
    <col min="4626" max="4629" width="10.42578125" style="205" customWidth="1"/>
    <col min="4630" max="4643" width="11.42578125" style="205"/>
    <col min="4644" max="4644" width="2.42578125" style="205" customWidth="1"/>
    <col min="4645" max="4645" width="57.140625" style="205" customWidth="1"/>
    <col min="4646" max="4646" width="2.42578125" style="205" customWidth="1"/>
    <col min="4647" max="4647" width="56.7109375" style="205" customWidth="1"/>
    <col min="4648" max="4648" width="2.42578125" style="205" customWidth="1"/>
    <col min="4649" max="4649" width="56.7109375" style="205" customWidth="1"/>
    <col min="4650" max="4650" width="2.42578125" style="205" customWidth="1"/>
    <col min="4651" max="4864" width="11.42578125" style="205"/>
    <col min="4865" max="4865" width="54" style="205" customWidth="1"/>
    <col min="4866" max="4867" width="20.140625" style="205" customWidth="1"/>
    <col min="4868" max="4868" width="23.7109375" style="205" bestFit="1" customWidth="1"/>
    <col min="4869" max="4874" width="13.28515625" style="205" customWidth="1"/>
    <col min="4875" max="4875" width="25.5703125" style="205" customWidth="1"/>
    <col min="4876" max="4876" width="25" style="205" customWidth="1"/>
    <col min="4877" max="4878" width="22.7109375" style="205" customWidth="1"/>
    <col min="4879" max="4879" width="23.7109375" style="205" customWidth="1"/>
    <col min="4880" max="4881" width="18.7109375" style="205" customWidth="1"/>
    <col min="4882" max="4885" width="10.42578125" style="205" customWidth="1"/>
    <col min="4886" max="4899" width="11.42578125" style="205"/>
    <col min="4900" max="4900" width="2.42578125" style="205" customWidth="1"/>
    <col min="4901" max="4901" width="57.140625" style="205" customWidth="1"/>
    <col min="4902" max="4902" width="2.42578125" style="205" customWidth="1"/>
    <col min="4903" max="4903" width="56.7109375" style="205" customWidth="1"/>
    <col min="4904" max="4904" width="2.42578125" style="205" customWidth="1"/>
    <col min="4905" max="4905" width="56.7109375" style="205" customWidth="1"/>
    <col min="4906" max="4906" width="2.42578125" style="205" customWidth="1"/>
    <col min="4907" max="5120" width="11.42578125" style="205"/>
    <col min="5121" max="5121" width="54" style="205" customWidth="1"/>
    <col min="5122" max="5123" width="20.140625" style="205" customWidth="1"/>
    <col min="5124" max="5124" width="23.7109375" style="205" bestFit="1" customWidth="1"/>
    <col min="5125" max="5130" width="13.28515625" style="205" customWidth="1"/>
    <col min="5131" max="5131" width="25.5703125" style="205" customWidth="1"/>
    <col min="5132" max="5132" width="25" style="205" customWidth="1"/>
    <col min="5133" max="5134" width="22.7109375" style="205" customWidth="1"/>
    <col min="5135" max="5135" width="23.7109375" style="205" customWidth="1"/>
    <col min="5136" max="5137" width="18.7109375" style="205" customWidth="1"/>
    <col min="5138" max="5141" width="10.42578125" style="205" customWidth="1"/>
    <col min="5142" max="5155" width="11.42578125" style="205"/>
    <col min="5156" max="5156" width="2.42578125" style="205" customWidth="1"/>
    <col min="5157" max="5157" width="57.140625" style="205" customWidth="1"/>
    <col min="5158" max="5158" width="2.42578125" style="205" customWidth="1"/>
    <col min="5159" max="5159" width="56.7109375" style="205" customWidth="1"/>
    <col min="5160" max="5160" width="2.42578125" style="205" customWidth="1"/>
    <col min="5161" max="5161" width="56.7109375" style="205" customWidth="1"/>
    <col min="5162" max="5162" width="2.42578125" style="205" customWidth="1"/>
    <col min="5163" max="5376" width="11.42578125" style="205"/>
    <col min="5377" max="5377" width="54" style="205" customWidth="1"/>
    <col min="5378" max="5379" width="20.140625" style="205" customWidth="1"/>
    <col min="5380" max="5380" width="23.7109375" style="205" bestFit="1" customWidth="1"/>
    <col min="5381" max="5386" width="13.28515625" style="205" customWidth="1"/>
    <col min="5387" max="5387" width="25.5703125" style="205" customWidth="1"/>
    <col min="5388" max="5388" width="25" style="205" customWidth="1"/>
    <col min="5389" max="5390" width="22.7109375" style="205" customWidth="1"/>
    <col min="5391" max="5391" width="23.7109375" style="205" customWidth="1"/>
    <col min="5392" max="5393" width="18.7109375" style="205" customWidth="1"/>
    <col min="5394" max="5397" width="10.42578125" style="205" customWidth="1"/>
    <col min="5398" max="5411" width="11.42578125" style="205"/>
    <col min="5412" max="5412" width="2.42578125" style="205" customWidth="1"/>
    <col min="5413" max="5413" width="57.140625" style="205" customWidth="1"/>
    <col min="5414" max="5414" width="2.42578125" style="205" customWidth="1"/>
    <col min="5415" max="5415" width="56.7109375" style="205" customWidth="1"/>
    <col min="5416" max="5416" width="2.42578125" style="205" customWidth="1"/>
    <col min="5417" max="5417" width="56.7109375" style="205" customWidth="1"/>
    <col min="5418" max="5418" width="2.42578125" style="205" customWidth="1"/>
    <col min="5419" max="5632" width="11.42578125" style="205"/>
    <col min="5633" max="5633" width="54" style="205" customWidth="1"/>
    <col min="5634" max="5635" width="20.140625" style="205" customWidth="1"/>
    <col min="5636" max="5636" width="23.7109375" style="205" bestFit="1" customWidth="1"/>
    <col min="5637" max="5642" width="13.28515625" style="205" customWidth="1"/>
    <col min="5643" max="5643" width="25.5703125" style="205" customWidth="1"/>
    <col min="5644" max="5644" width="25" style="205" customWidth="1"/>
    <col min="5645" max="5646" width="22.7109375" style="205" customWidth="1"/>
    <col min="5647" max="5647" width="23.7109375" style="205" customWidth="1"/>
    <col min="5648" max="5649" width="18.7109375" style="205" customWidth="1"/>
    <col min="5650" max="5653" width="10.42578125" style="205" customWidth="1"/>
    <col min="5654" max="5667" width="11.42578125" style="205"/>
    <col min="5668" max="5668" width="2.42578125" style="205" customWidth="1"/>
    <col min="5669" max="5669" width="57.140625" style="205" customWidth="1"/>
    <col min="5670" max="5670" width="2.42578125" style="205" customWidth="1"/>
    <col min="5671" max="5671" width="56.7109375" style="205" customWidth="1"/>
    <col min="5672" max="5672" width="2.42578125" style="205" customWidth="1"/>
    <col min="5673" max="5673" width="56.7109375" style="205" customWidth="1"/>
    <col min="5674" max="5674" width="2.42578125" style="205" customWidth="1"/>
    <col min="5675" max="5888" width="11.42578125" style="205"/>
    <col min="5889" max="5889" width="54" style="205" customWidth="1"/>
    <col min="5890" max="5891" width="20.140625" style="205" customWidth="1"/>
    <col min="5892" max="5892" width="23.7109375" style="205" bestFit="1" customWidth="1"/>
    <col min="5893" max="5898" width="13.28515625" style="205" customWidth="1"/>
    <col min="5899" max="5899" width="25.5703125" style="205" customWidth="1"/>
    <col min="5900" max="5900" width="25" style="205" customWidth="1"/>
    <col min="5901" max="5902" width="22.7109375" style="205" customWidth="1"/>
    <col min="5903" max="5903" width="23.7109375" style="205" customWidth="1"/>
    <col min="5904" max="5905" width="18.7109375" style="205" customWidth="1"/>
    <col min="5906" max="5909" width="10.42578125" style="205" customWidth="1"/>
    <col min="5910" max="5923" width="11.42578125" style="205"/>
    <col min="5924" max="5924" width="2.42578125" style="205" customWidth="1"/>
    <col min="5925" max="5925" width="57.140625" style="205" customWidth="1"/>
    <col min="5926" max="5926" width="2.42578125" style="205" customWidth="1"/>
    <col min="5927" max="5927" width="56.7109375" style="205" customWidth="1"/>
    <col min="5928" max="5928" width="2.42578125" style="205" customWidth="1"/>
    <col min="5929" max="5929" width="56.7109375" style="205" customWidth="1"/>
    <col min="5930" max="5930" width="2.42578125" style="205" customWidth="1"/>
    <col min="5931" max="6144" width="11.42578125" style="205"/>
    <col min="6145" max="6145" width="54" style="205" customWidth="1"/>
    <col min="6146" max="6147" width="20.140625" style="205" customWidth="1"/>
    <col min="6148" max="6148" width="23.7109375" style="205" bestFit="1" customWidth="1"/>
    <col min="6149" max="6154" width="13.28515625" style="205" customWidth="1"/>
    <col min="6155" max="6155" width="25.5703125" style="205" customWidth="1"/>
    <col min="6156" max="6156" width="25" style="205" customWidth="1"/>
    <col min="6157" max="6158" width="22.7109375" style="205" customWidth="1"/>
    <col min="6159" max="6159" width="23.7109375" style="205" customWidth="1"/>
    <col min="6160" max="6161" width="18.7109375" style="205" customWidth="1"/>
    <col min="6162" max="6165" width="10.42578125" style="205" customWidth="1"/>
    <col min="6166" max="6179" width="11.42578125" style="205"/>
    <col min="6180" max="6180" width="2.42578125" style="205" customWidth="1"/>
    <col min="6181" max="6181" width="57.140625" style="205" customWidth="1"/>
    <col min="6182" max="6182" width="2.42578125" style="205" customWidth="1"/>
    <col min="6183" max="6183" width="56.7109375" style="205" customWidth="1"/>
    <col min="6184" max="6184" width="2.42578125" style="205" customWidth="1"/>
    <col min="6185" max="6185" width="56.7109375" style="205" customWidth="1"/>
    <col min="6186" max="6186" width="2.42578125" style="205" customWidth="1"/>
    <col min="6187" max="6400" width="11.42578125" style="205"/>
    <col min="6401" max="6401" width="54" style="205" customWidth="1"/>
    <col min="6402" max="6403" width="20.140625" style="205" customWidth="1"/>
    <col min="6404" max="6404" width="23.7109375" style="205" bestFit="1" customWidth="1"/>
    <col min="6405" max="6410" width="13.28515625" style="205" customWidth="1"/>
    <col min="6411" max="6411" width="25.5703125" style="205" customWidth="1"/>
    <col min="6412" max="6412" width="25" style="205" customWidth="1"/>
    <col min="6413" max="6414" width="22.7109375" style="205" customWidth="1"/>
    <col min="6415" max="6415" width="23.7109375" style="205" customWidth="1"/>
    <col min="6416" max="6417" width="18.7109375" style="205" customWidth="1"/>
    <col min="6418" max="6421" width="10.42578125" style="205" customWidth="1"/>
    <col min="6422" max="6435" width="11.42578125" style="205"/>
    <col min="6436" max="6436" width="2.42578125" style="205" customWidth="1"/>
    <col min="6437" max="6437" width="57.140625" style="205" customWidth="1"/>
    <col min="6438" max="6438" width="2.42578125" style="205" customWidth="1"/>
    <col min="6439" max="6439" width="56.7109375" style="205" customWidth="1"/>
    <col min="6440" max="6440" width="2.42578125" style="205" customWidth="1"/>
    <col min="6441" max="6441" width="56.7109375" style="205" customWidth="1"/>
    <col min="6442" max="6442" width="2.42578125" style="205" customWidth="1"/>
    <col min="6443" max="6656" width="11.42578125" style="205"/>
    <col min="6657" max="6657" width="54" style="205" customWidth="1"/>
    <col min="6658" max="6659" width="20.140625" style="205" customWidth="1"/>
    <col min="6660" max="6660" width="23.7109375" style="205" bestFit="1" customWidth="1"/>
    <col min="6661" max="6666" width="13.28515625" style="205" customWidth="1"/>
    <col min="6667" max="6667" width="25.5703125" style="205" customWidth="1"/>
    <col min="6668" max="6668" width="25" style="205" customWidth="1"/>
    <col min="6669" max="6670" width="22.7109375" style="205" customWidth="1"/>
    <col min="6671" max="6671" width="23.7109375" style="205" customWidth="1"/>
    <col min="6672" max="6673" width="18.7109375" style="205" customWidth="1"/>
    <col min="6674" max="6677" width="10.42578125" style="205" customWidth="1"/>
    <col min="6678" max="6691" width="11.42578125" style="205"/>
    <col min="6692" max="6692" width="2.42578125" style="205" customWidth="1"/>
    <col min="6693" max="6693" width="57.140625" style="205" customWidth="1"/>
    <col min="6694" max="6694" width="2.42578125" style="205" customWidth="1"/>
    <col min="6695" max="6695" width="56.7109375" style="205" customWidth="1"/>
    <col min="6696" max="6696" width="2.42578125" style="205" customWidth="1"/>
    <col min="6697" max="6697" width="56.7109375" style="205" customWidth="1"/>
    <col min="6698" max="6698" width="2.42578125" style="205" customWidth="1"/>
    <col min="6699" max="6912" width="11.42578125" style="205"/>
    <col min="6913" max="6913" width="54" style="205" customWidth="1"/>
    <col min="6914" max="6915" width="20.140625" style="205" customWidth="1"/>
    <col min="6916" max="6916" width="23.7109375" style="205" bestFit="1" customWidth="1"/>
    <col min="6917" max="6922" width="13.28515625" style="205" customWidth="1"/>
    <col min="6923" max="6923" width="25.5703125" style="205" customWidth="1"/>
    <col min="6924" max="6924" width="25" style="205" customWidth="1"/>
    <col min="6925" max="6926" width="22.7109375" style="205" customWidth="1"/>
    <col min="6927" max="6927" width="23.7109375" style="205" customWidth="1"/>
    <col min="6928" max="6929" width="18.7109375" style="205" customWidth="1"/>
    <col min="6930" max="6933" width="10.42578125" style="205" customWidth="1"/>
    <col min="6934" max="6947" width="11.42578125" style="205"/>
    <col min="6948" max="6948" width="2.42578125" style="205" customWidth="1"/>
    <col min="6949" max="6949" width="57.140625" style="205" customWidth="1"/>
    <col min="6950" max="6950" width="2.42578125" style="205" customWidth="1"/>
    <col min="6951" max="6951" width="56.7109375" style="205" customWidth="1"/>
    <col min="6952" max="6952" width="2.42578125" style="205" customWidth="1"/>
    <col min="6953" max="6953" width="56.7109375" style="205" customWidth="1"/>
    <col min="6954" max="6954" width="2.42578125" style="205" customWidth="1"/>
    <col min="6955" max="7168" width="11.42578125" style="205"/>
    <col min="7169" max="7169" width="54" style="205" customWidth="1"/>
    <col min="7170" max="7171" width="20.140625" style="205" customWidth="1"/>
    <col min="7172" max="7172" width="23.7109375" style="205" bestFit="1" customWidth="1"/>
    <col min="7173" max="7178" width="13.28515625" style="205" customWidth="1"/>
    <col min="7179" max="7179" width="25.5703125" style="205" customWidth="1"/>
    <col min="7180" max="7180" width="25" style="205" customWidth="1"/>
    <col min="7181" max="7182" width="22.7109375" style="205" customWidth="1"/>
    <col min="7183" max="7183" width="23.7109375" style="205" customWidth="1"/>
    <col min="7184" max="7185" width="18.7109375" style="205" customWidth="1"/>
    <col min="7186" max="7189" width="10.42578125" style="205" customWidth="1"/>
    <col min="7190" max="7203" width="11.42578125" style="205"/>
    <col min="7204" max="7204" width="2.42578125" style="205" customWidth="1"/>
    <col min="7205" max="7205" width="57.140625" style="205" customWidth="1"/>
    <col min="7206" max="7206" width="2.42578125" style="205" customWidth="1"/>
    <col min="7207" max="7207" width="56.7109375" style="205" customWidth="1"/>
    <col min="7208" max="7208" width="2.42578125" style="205" customWidth="1"/>
    <col min="7209" max="7209" width="56.7109375" style="205" customWidth="1"/>
    <col min="7210" max="7210" width="2.42578125" style="205" customWidth="1"/>
    <col min="7211" max="7424" width="11.42578125" style="205"/>
    <col min="7425" max="7425" width="54" style="205" customWidth="1"/>
    <col min="7426" max="7427" width="20.140625" style="205" customWidth="1"/>
    <col min="7428" max="7428" width="23.7109375" style="205" bestFit="1" customWidth="1"/>
    <col min="7429" max="7434" width="13.28515625" style="205" customWidth="1"/>
    <col min="7435" max="7435" width="25.5703125" style="205" customWidth="1"/>
    <col min="7436" max="7436" width="25" style="205" customWidth="1"/>
    <col min="7437" max="7438" width="22.7109375" style="205" customWidth="1"/>
    <col min="7439" max="7439" width="23.7109375" style="205" customWidth="1"/>
    <col min="7440" max="7441" width="18.7109375" style="205" customWidth="1"/>
    <col min="7442" max="7445" width="10.42578125" style="205" customWidth="1"/>
    <col min="7446" max="7459" width="11.42578125" style="205"/>
    <col min="7460" max="7460" width="2.42578125" style="205" customWidth="1"/>
    <col min="7461" max="7461" width="57.140625" style="205" customWidth="1"/>
    <col min="7462" max="7462" width="2.42578125" style="205" customWidth="1"/>
    <col min="7463" max="7463" width="56.7109375" style="205" customWidth="1"/>
    <col min="7464" max="7464" width="2.42578125" style="205" customWidth="1"/>
    <col min="7465" max="7465" width="56.7109375" style="205" customWidth="1"/>
    <col min="7466" max="7466" width="2.42578125" style="205" customWidth="1"/>
    <col min="7467" max="7680" width="11.42578125" style="205"/>
    <col min="7681" max="7681" width="54" style="205" customWidth="1"/>
    <col min="7682" max="7683" width="20.140625" style="205" customWidth="1"/>
    <col min="7684" max="7684" width="23.7109375" style="205" bestFit="1" customWidth="1"/>
    <col min="7685" max="7690" width="13.28515625" style="205" customWidth="1"/>
    <col min="7691" max="7691" width="25.5703125" style="205" customWidth="1"/>
    <col min="7692" max="7692" width="25" style="205" customWidth="1"/>
    <col min="7693" max="7694" width="22.7109375" style="205" customWidth="1"/>
    <col min="7695" max="7695" width="23.7109375" style="205" customWidth="1"/>
    <col min="7696" max="7697" width="18.7109375" style="205" customWidth="1"/>
    <col min="7698" max="7701" width="10.42578125" style="205" customWidth="1"/>
    <col min="7702" max="7715" width="11.42578125" style="205"/>
    <col min="7716" max="7716" width="2.42578125" style="205" customWidth="1"/>
    <col min="7717" max="7717" width="57.140625" style="205" customWidth="1"/>
    <col min="7718" max="7718" width="2.42578125" style="205" customWidth="1"/>
    <col min="7719" max="7719" width="56.7109375" style="205" customWidth="1"/>
    <col min="7720" max="7720" width="2.42578125" style="205" customWidth="1"/>
    <col min="7721" max="7721" width="56.7109375" style="205" customWidth="1"/>
    <col min="7722" max="7722" width="2.42578125" style="205" customWidth="1"/>
    <col min="7723" max="7936" width="11.42578125" style="205"/>
    <col min="7937" max="7937" width="54" style="205" customWidth="1"/>
    <col min="7938" max="7939" width="20.140625" style="205" customWidth="1"/>
    <col min="7940" max="7940" width="23.7109375" style="205" bestFit="1" customWidth="1"/>
    <col min="7941" max="7946" width="13.28515625" style="205" customWidth="1"/>
    <col min="7947" max="7947" width="25.5703125" style="205" customWidth="1"/>
    <col min="7948" max="7948" width="25" style="205" customWidth="1"/>
    <col min="7949" max="7950" width="22.7109375" style="205" customWidth="1"/>
    <col min="7951" max="7951" width="23.7109375" style="205" customWidth="1"/>
    <col min="7952" max="7953" width="18.7109375" style="205" customWidth="1"/>
    <col min="7954" max="7957" width="10.42578125" style="205" customWidth="1"/>
    <col min="7958" max="7971" width="11.42578125" style="205"/>
    <col min="7972" max="7972" width="2.42578125" style="205" customWidth="1"/>
    <col min="7973" max="7973" width="57.140625" style="205" customWidth="1"/>
    <col min="7974" max="7974" width="2.42578125" style="205" customWidth="1"/>
    <col min="7975" max="7975" width="56.7109375" style="205" customWidth="1"/>
    <col min="7976" max="7976" width="2.42578125" style="205" customWidth="1"/>
    <col min="7977" max="7977" width="56.7109375" style="205" customWidth="1"/>
    <col min="7978" max="7978" width="2.42578125" style="205" customWidth="1"/>
    <col min="7979" max="8192" width="11.42578125" style="205"/>
    <col min="8193" max="8193" width="54" style="205" customWidth="1"/>
    <col min="8194" max="8195" width="20.140625" style="205" customWidth="1"/>
    <col min="8196" max="8196" width="23.7109375" style="205" bestFit="1" customWidth="1"/>
    <col min="8197" max="8202" width="13.28515625" style="205" customWidth="1"/>
    <col min="8203" max="8203" width="25.5703125" style="205" customWidth="1"/>
    <col min="8204" max="8204" width="25" style="205" customWidth="1"/>
    <col min="8205" max="8206" width="22.7109375" style="205" customWidth="1"/>
    <col min="8207" max="8207" width="23.7109375" style="205" customWidth="1"/>
    <col min="8208" max="8209" width="18.7109375" style="205" customWidth="1"/>
    <col min="8210" max="8213" width="10.42578125" style="205" customWidth="1"/>
    <col min="8214" max="8227" width="11.42578125" style="205"/>
    <col min="8228" max="8228" width="2.42578125" style="205" customWidth="1"/>
    <col min="8229" max="8229" width="57.140625" style="205" customWidth="1"/>
    <col min="8230" max="8230" width="2.42578125" style="205" customWidth="1"/>
    <col min="8231" max="8231" width="56.7109375" style="205" customWidth="1"/>
    <col min="8232" max="8232" width="2.42578125" style="205" customWidth="1"/>
    <col min="8233" max="8233" width="56.7109375" style="205" customWidth="1"/>
    <col min="8234" max="8234" width="2.42578125" style="205" customWidth="1"/>
    <col min="8235" max="8448" width="11.42578125" style="205"/>
    <col min="8449" max="8449" width="54" style="205" customWidth="1"/>
    <col min="8450" max="8451" width="20.140625" style="205" customWidth="1"/>
    <col min="8452" max="8452" width="23.7109375" style="205" bestFit="1" customWidth="1"/>
    <col min="8453" max="8458" width="13.28515625" style="205" customWidth="1"/>
    <col min="8459" max="8459" width="25.5703125" style="205" customWidth="1"/>
    <col min="8460" max="8460" width="25" style="205" customWidth="1"/>
    <col min="8461" max="8462" width="22.7109375" style="205" customWidth="1"/>
    <col min="8463" max="8463" width="23.7109375" style="205" customWidth="1"/>
    <col min="8464" max="8465" width="18.7109375" style="205" customWidth="1"/>
    <col min="8466" max="8469" width="10.42578125" style="205" customWidth="1"/>
    <col min="8470" max="8483" width="11.42578125" style="205"/>
    <col min="8484" max="8484" width="2.42578125" style="205" customWidth="1"/>
    <col min="8485" max="8485" width="57.140625" style="205" customWidth="1"/>
    <col min="8486" max="8486" width="2.42578125" style="205" customWidth="1"/>
    <col min="8487" max="8487" width="56.7109375" style="205" customWidth="1"/>
    <col min="8488" max="8488" width="2.42578125" style="205" customWidth="1"/>
    <col min="8489" max="8489" width="56.7109375" style="205" customWidth="1"/>
    <col min="8490" max="8490" width="2.42578125" style="205" customWidth="1"/>
    <col min="8491" max="8704" width="11.42578125" style="205"/>
    <col min="8705" max="8705" width="54" style="205" customWidth="1"/>
    <col min="8706" max="8707" width="20.140625" style="205" customWidth="1"/>
    <col min="8708" max="8708" width="23.7109375" style="205" bestFit="1" customWidth="1"/>
    <col min="8709" max="8714" width="13.28515625" style="205" customWidth="1"/>
    <col min="8715" max="8715" width="25.5703125" style="205" customWidth="1"/>
    <col min="8716" max="8716" width="25" style="205" customWidth="1"/>
    <col min="8717" max="8718" width="22.7109375" style="205" customWidth="1"/>
    <col min="8719" max="8719" width="23.7109375" style="205" customWidth="1"/>
    <col min="8720" max="8721" width="18.7109375" style="205" customWidth="1"/>
    <col min="8722" max="8725" width="10.42578125" style="205" customWidth="1"/>
    <col min="8726" max="8739" width="11.42578125" style="205"/>
    <col min="8740" max="8740" width="2.42578125" style="205" customWidth="1"/>
    <col min="8741" max="8741" width="57.140625" style="205" customWidth="1"/>
    <col min="8742" max="8742" width="2.42578125" style="205" customWidth="1"/>
    <col min="8743" max="8743" width="56.7109375" style="205" customWidth="1"/>
    <col min="8744" max="8744" width="2.42578125" style="205" customWidth="1"/>
    <col min="8745" max="8745" width="56.7109375" style="205" customWidth="1"/>
    <col min="8746" max="8746" width="2.42578125" style="205" customWidth="1"/>
    <col min="8747" max="8960" width="11.42578125" style="205"/>
    <col min="8961" max="8961" width="54" style="205" customWidth="1"/>
    <col min="8962" max="8963" width="20.140625" style="205" customWidth="1"/>
    <col min="8964" max="8964" width="23.7109375" style="205" bestFit="1" customWidth="1"/>
    <col min="8965" max="8970" width="13.28515625" style="205" customWidth="1"/>
    <col min="8971" max="8971" width="25.5703125" style="205" customWidth="1"/>
    <col min="8972" max="8972" width="25" style="205" customWidth="1"/>
    <col min="8973" max="8974" width="22.7109375" style="205" customWidth="1"/>
    <col min="8975" max="8975" width="23.7109375" style="205" customWidth="1"/>
    <col min="8976" max="8977" width="18.7109375" style="205" customWidth="1"/>
    <col min="8978" max="8981" width="10.42578125" style="205" customWidth="1"/>
    <col min="8982" max="8995" width="11.42578125" style="205"/>
    <col min="8996" max="8996" width="2.42578125" style="205" customWidth="1"/>
    <col min="8997" max="8997" width="57.140625" style="205" customWidth="1"/>
    <col min="8998" max="8998" width="2.42578125" style="205" customWidth="1"/>
    <col min="8999" max="8999" width="56.7109375" style="205" customWidth="1"/>
    <col min="9000" max="9000" width="2.42578125" style="205" customWidth="1"/>
    <col min="9001" max="9001" width="56.7109375" style="205" customWidth="1"/>
    <col min="9002" max="9002" width="2.42578125" style="205" customWidth="1"/>
    <col min="9003" max="9216" width="11.42578125" style="205"/>
    <col min="9217" max="9217" width="54" style="205" customWidth="1"/>
    <col min="9218" max="9219" width="20.140625" style="205" customWidth="1"/>
    <col min="9220" max="9220" width="23.7109375" style="205" bestFit="1" customWidth="1"/>
    <col min="9221" max="9226" width="13.28515625" style="205" customWidth="1"/>
    <col min="9227" max="9227" width="25.5703125" style="205" customWidth="1"/>
    <col min="9228" max="9228" width="25" style="205" customWidth="1"/>
    <col min="9229" max="9230" width="22.7109375" style="205" customWidth="1"/>
    <col min="9231" max="9231" width="23.7109375" style="205" customWidth="1"/>
    <col min="9232" max="9233" width="18.7109375" style="205" customWidth="1"/>
    <col min="9234" max="9237" width="10.42578125" style="205" customWidth="1"/>
    <col min="9238" max="9251" width="11.42578125" style="205"/>
    <col min="9252" max="9252" width="2.42578125" style="205" customWidth="1"/>
    <col min="9253" max="9253" width="57.140625" style="205" customWidth="1"/>
    <col min="9254" max="9254" width="2.42578125" style="205" customWidth="1"/>
    <col min="9255" max="9255" width="56.7109375" style="205" customWidth="1"/>
    <col min="9256" max="9256" width="2.42578125" style="205" customWidth="1"/>
    <col min="9257" max="9257" width="56.7109375" style="205" customWidth="1"/>
    <col min="9258" max="9258" width="2.42578125" style="205" customWidth="1"/>
    <col min="9259" max="9472" width="11.42578125" style="205"/>
    <col min="9473" max="9473" width="54" style="205" customWidth="1"/>
    <col min="9474" max="9475" width="20.140625" style="205" customWidth="1"/>
    <col min="9476" max="9476" width="23.7109375" style="205" bestFit="1" customWidth="1"/>
    <col min="9477" max="9482" width="13.28515625" style="205" customWidth="1"/>
    <col min="9483" max="9483" width="25.5703125" style="205" customWidth="1"/>
    <col min="9484" max="9484" width="25" style="205" customWidth="1"/>
    <col min="9485" max="9486" width="22.7109375" style="205" customWidth="1"/>
    <col min="9487" max="9487" width="23.7109375" style="205" customWidth="1"/>
    <col min="9488" max="9489" width="18.7109375" style="205" customWidth="1"/>
    <col min="9490" max="9493" width="10.42578125" style="205" customWidth="1"/>
    <col min="9494" max="9507" width="11.42578125" style="205"/>
    <col min="9508" max="9508" width="2.42578125" style="205" customWidth="1"/>
    <col min="9509" max="9509" width="57.140625" style="205" customWidth="1"/>
    <col min="9510" max="9510" width="2.42578125" style="205" customWidth="1"/>
    <col min="9511" max="9511" width="56.7109375" style="205" customWidth="1"/>
    <col min="9512" max="9512" width="2.42578125" style="205" customWidth="1"/>
    <col min="9513" max="9513" width="56.7109375" style="205" customWidth="1"/>
    <col min="9514" max="9514" width="2.42578125" style="205" customWidth="1"/>
    <col min="9515" max="9728" width="11.42578125" style="205"/>
    <col min="9729" max="9729" width="54" style="205" customWidth="1"/>
    <col min="9730" max="9731" width="20.140625" style="205" customWidth="1"/>
    <col min="9732" max="9732" width="23.7109375" style="205" bestFit="1" customWidth="1"/>
    <col min="9733" max="9738" width="13.28515625" style="205" customWidth="1"/>
    <col min="9739" max="9739" width="25.5703125" style="205" customWidth="1"/>
    <col min="9740" max="9740" width="25" style="205" customWidth="1"/>
    <col min="9741" max="9742" width="22.7109375" style="205" customWidth="1"/>
    <col min="9743" max="9743" width="23.7109375" style="205" customWidth="1"/>
    <col min="9744" max="9745" width="18.7109375" style="205" customWidth="1"/>
    <col min="9746" max="9749" width="10.42578125" style="205" customWidth="1"/>
    <col min="9750" max="9763" width="11.42578125" style="205"/>
    <col min="9764" max="9764" width="2.42578125" style="205" customWidth="1"/>
    <col min="9765" max="9765" width="57.140625" style="205" customWidth="1"/>
    <col min="9766" max="9766" width="2.42578125" style="205" customWidth="1"/>
    <col min="9767" max="9767" width="56.7109375" style="205" customWidth="1"/>
    <col min="9768" max="9768" width="2.42578125" style="205" customWidth="1"/>
    <col min="9769" max="9769" width="56.7109375" style="205" customWidth="1"/>
    <col min="9770" max="9770" width="2.42578125" style="205" customWidth="1"/>
    <col min="9771" max="9984" width="11.42578125" style="205"/>
    <col min="9985" max="9985" width="54" style="205" customWidth="1"/>
    <col min="9986" max="9987" width="20.140625" style="205" customWidth="1"/>
    <col min="9988" max="9988" width="23.7109375" style="205" bestFit="1" customWidth="1"/>
    <col min="9989" max="9994" width="13.28515625" style="205" customWidth="1"/>
    <col min="9995" max="9995" width="25.5703125" style="205" customWidth="1"/>
    <col min="9996" max="9996" width="25" style="205" customWidth="1"/>
    <col min="9997" max="9998" width="22.7109375" style="205" customWidth="1"/>
    <col min="9999" max="9999" width="23.7109375" style="205" customWidth="1"/>
    <col min="10000" max="10001" width="18.7109375" style="205" customWidth="1"/>
    <col min="10002" max="10005" width="10.42578125" style="205" customWidth="1"/>
    <col min="10006" max="10019" width="11.42578125" style="205"/>
    <col min="10020" max="10020" width="2.42578125" style="205" customWidth="1"/>
    <col min="10021" max="10021" width="57.140625" style="205" customWidth="1"/>
    <col min="10022" max="10022" width="2.42578125" style="205" customWidth="1"/>
    <col min="10023" max="10023" width="56.7109375" style="205" customWidth="1"/>
    <col min="10024" max="10024" width="2.42578125" style="205" customWidth="1"/>
    <col min="10025" max="10025" width="56.7109375" style="205" customWidth="1"/>
    <col min="10026" max="10026" width="2.42578125" style="205" customWidth="1"/>
    <col min="10027" max="10240" width="11.42578125" style="205"/>
    <col min="10241" max="10241" width="54" style="205" customWidth="1"/>
    <col min="10242" max="10243" width="20.140625" style="205" customWidth="1"/>
    <col min="10244" max="10244" width="23.7109375" style="205" bestFit="1" customWidth="1"/>
    <col min="10245" max="10250" width="13.28515625" style="205" customWidth="1"/>
    <col min="10251" max="10251" width="25.5703125" style="205" customWidth="1"/>
    <col min="10252" max="10252" width="25" style="205" customWidth="1"/>
    <col min="10253" max="10254" width="22.7109375" style="205" customWidth="1"/>
    <col min="10255" max="10255" width="23.7109375" style="205" customWidth="1"/>
    <col min="10256" max="10257" width="18.7109375" style="205" customWidth="1"/>
    <col min="10258" max="10261" width="10.42578125" style="205" customWidth="1"/>
    <col min="10262" max="10275" width="11.42578125" style="205"/>
    <col min="10276" max="10276" width="2.42578125" style="205" customWidth="1"/>
    <col min="10277" max="10277" width="57.140625" style="205" customWidth="1"/>
    <col min="10278" max="10278" width="2.42578125" style="205" customWidth="1"/>
    <col min="10279" max="10279" width="56.7109375" style="205" customWidth="1"/>
    <col min="10280" max="10280" width="2.42578125" style="205" customWidth="1"/>
    <col min="10281" max="10281" width="56.7109375" style="205" customWidth="1"/>
    <col min="10282" max="10282" width="2.42578125" style="205" customWidth="1"/>
    <col min="10283" max="10496" width="11.42578125" style="205"/>
    <col min="10497" max="10497" width="54" style="205" customWidth="1"/>
    <col min="10498" max="10499" width="20.140625" style="205" customWidth="1"/>
    <col min="10500" max="10500" width="23.7109375" style="205" bestFit="1" customWidth="1"/>
    <col min="10501" max="10506" width="13.28515625" style="205" customWidth="1"/>
    <col min="10507" max="10507" width="25.5703125" style="205" customWidth="1"/>
    <col min="10508" max="10508" width="25" style="205" customWidth="1"/>
    <col min="10509" max="10510" width="22.7109375" style="205" customWidth="1"/>
    <col min="10511" max="10511" width="23.7109375" style="205" customWidth="1"/>
    <col min="10512" max="10513" width="18.7109375" style="205" customWidth="1"/>
    <col min="10514" max="10517" width="10.42578125" style="205" customWidth="1"/>
    <col min="10518" max="10531" width="11.42578125" style="205"/>
    <col min="10532" max="10532" width="2.42578125" style="205" customWidth="1"/>
    <col min="10533" max="10533" width="57.140625" style="205" customWidth="1"/>
    <col min="10534" max="10534" width="2.42578125" style="205" customWidth="1"/>
    <col min="10535" max="10535" width="56.7109375" style="205" customWidth="1"/>
    <col min="10536" max="10536" width="2.42578125" style="205" customWidth="1"/>
    <col min="10537" max="10537" width="56.7109375" style="205" customWidth="1"/>
    <col min="10538" max="10538" width="2.42578125" style="205" customWidth="1"/>
    <col min="10539" max="10752" width="11.42578125" style="205"/>
    <col min="10753" max="10753" width="54" style="205" customWidth="1"/>
    <col min="10754" max="10755" width="20.140625" style="205" customWidth="1"/>
    <col min="10756" max="10756" width="23.7109375" style="205" bestFit="1" customWidth="1"/>
    <col min="10757" max="10762" width="13.28515625" style="205" customWidth="1"/>
    <col min="10763" max="10763" width="25.5703125" style="205" customWidth="1"/>
    <col min="10764" max="10764" width="25" style="205" customWidth="1"/>
    <col min="10765" max="10766" width="22.7109375" style="205" customWidth="1"/>
    <col min="10767" max="10767" width="23.7109375" style="205" customWidth="1"/>
    <col min="10768" max="10769" width="18.7109375" style="205" customWidth="1"/>
    <col min="10770" max="10773" width="10.42578125" style="205" customWidth="1"/>
    <col min="10774" max="10787" width="11.42578125" style="205"/>
    <col min="10788" max="10788" width="2.42578125" style="205" customWidth="1"/>
    <col min="10789" max="10789" width="57.140625" style="205" customWidth="1"/>
    <col min="10790" max="10790" width="2.42578125" style="205" customWidth="1"/>
    <col min="10791" max="10791" width="56.7109375" style="205" customWidth="1"/>
    <col min="10792" max="10792" width="2.42578125" style="205" customWidth="1"/>
    <col min="10793" max="10793" width="56.7109375" style="205" customWidth="1"/>
    <col min="10794" max="10794" width="2.42578125" style="205" customWidth="1"/>
    <col min="10795" max="11008" width="11.42578125" style="205"/>
    <col min="11009" max="11009" width="54" style="205" customWidth="1"/>
    <col min="11010" max="11011" width="20.140625" style="205" customWidth="1"/>
    <col min="11012" max="11012" width="23.7109375" style="205" bestFit="1" customWidth="1"/>
    <col min="11013" max="11018" width="13.28515625" style="205" customWidth="1"/>
    <col min="11019" max="11019" width="25.5703125" style="205" customWidth="1"/>
    <col min="11020" max="11020" width="25" style="205" customWidth="1"/>
    <col min="11021" max="11022" width="22.7109375" style="205" customWidth="1"/>
    <col min="11023" max="11023" width="23.7109375" style="205" customWidth="1"/>
    <col min="11024" max="11025" width="18.7109375" style="205" customWidth="1"/>
    <col min="11026" max="11029" width="10.42578125" style="205" customWidth="1"/>
    <col min="11030" max="11043" width="11.42578125" style="205"/>
    <col min="11044" max="11044" width="2.42578125" style="205" customWidth="1"/>
    <col min="11045" max="11045" width="57.140625" style="205" customWidth="1"/>
    <col min="11046" max="11046" width="2.42578125" style="205" customWidth="1"/>
    <col min="11047" max="11047" width="56.7109375" style="205" customWidth="1"/>
    <col min="11048" max="11048" width="2.42578125" style="205" customWidth="1"/>
    <col min="11049" max="11049" width="56.7109375" style="205" customWidth="1"/>
    <col min="11050" max="11050" width="2.42578125" style="205" customWidth="1"/>
    <col min="11051" max="11264" width="11.42578125" style="205"/>
    <col min="11265" max="11265" width="54" style="205" customWidth="1"/>
    <col min="11266" max="11267" width="20.140625" style="205" customWidth="1"/>
    <col min="11268" max="11268" width="23.7109375" style="205" bestFit="1" customWidth="1"/>
    <col min="11269" max="11274" width="13.28515625" style="205" customWidth="1"/>
    <col min="11275" max="11275" width="25.5703125" style="205" customWidth="1"/>
    <col min="11276" max="11276" width="25" style="205" customWidth="1"/>
    <col min="11277" max="11278" width="22.7109375" style="205" customWidth="1"/>
    <col min="11279" max="11279" width="23.7109375" style="205" customWidth="1"/>
    <col min="11280" max="11281" width="18.7109375" style="205" customWidth="1"/>
    <col min="11282" max="11285" width="10.42578125" style="205" customWidth="1"/>
    <col min="11286" max="11299" width="11.42578125" style="205"/>
    <col min="11300" max="11300" width="2.42578125" style="205" customWidth="1"/>
    <col min="11301" max="11301" width="57.140625" style="205" customWidth="1"/>
    <col min="11302" max="11302" width="2.42578125" style="205" customWidth="1"/>
    <col min="11303" max="11303" width="56.7109375" style="205" customWidth="1"/>
    <col min="11304" max="11304" width="2.42578125" style="205" customWidth="1"/>
    <col min="11305" max="11305" width="56.7109375" style="205" customWidth="1"/>
    <col min="11306" max="11306" width="2.42578125" style="205" customWidth="1"/>
    <col min="11307" max="11520" width="11.42578125" style="205"/>
    <col min="11521" max="11521" width="54" style="205" customWidth="1"/>
    <col min="11522" max="11523" width="20.140625" style="205" customWidth="1"/>
    <col min="11524" max="11524" width="23.7109375" style="205" bestFit="1" customWidth="1"/>
    <col min="11525" max="11530" width="13.28515625" style="205" customWidth="1"/>
    <col min="11531" max="11531" width="25.5703125" style="205" customWidth="1"/>
    <col min="11532" max="11532" width="25" style="205" customWidth="1"/>
    <col min="11533" max="11534" width="22.7109375" style="205" customWidth="1"/>
    <col min="11535" max="11535" width="23.7109375" style="205" customWidth="1"/>
    <col min="11536" max="11537" width="18.7109375" style="205" customWidth="1"/>
    <col min="11538" max="11541" width="10.42578125" style="205" customWidth="1"/>
    <col min="11542" max="11555" width="11.42578125" style="205"/>
    <col min="11556" max="11556" width="2.42578125" style="205" customWidth="1"/>
    <col min="11557" max="11557" width="57.140625" style="205" customWidth="1"/>
    <col min="11558" max="11558" width="2.42578125" style="205" customWidth="1"/>
    <col min="11559" max="11559" width="56.7109375" style="205" customWidth="1"/>
    <col min="11560" max="11560" width="2.42578125" style="205" customWidth="1"/>
    <col min="11561" max="11561" width="56.7109375" style="205" customWidth="1"/>
    <col min="11562" max="11562" width="2.42578125" style="205" customWidth="1"/>
    <col min="11563" max="11776" width="11.42578125" style="205"/>
    <col min="11777" max="11777" width="54" style="205" customWidth="1"/>
    <col min="11778" max="11779" width="20.140625" style="205" customWidth="1"/>
    <col min="11780" max="11780" width="23.7109375" style="205" bestFit="1" customWidth="1"/>
    <col min="11781" max="11786" width="13.28515625" style="205" customWidth="1"/>
    <col min="11787" max="11787" width="25.5703125" style="205" customWidth="1"/>
    <col min="11788" max="11788" width="25" style="205" customWidth="1"/>
    <col min="11789" max="11790" width="22.7109375" style="205" customWidth="1"/>
    <col min="11791" max="11791" width="23.7109375" style="205" customWidth="1"/>
    <col min="11792" max="11793" width="18.7109375" style="205" customWidth="1"/>
    <col min="11794" max="11797" width="10.42578125" style="205" customWidth="1"/>
    <col min="11798" max="11811" width="11.42578125" style="205"/>
    <col min="11812" max="11812" width="2.42578125" style="205" customWidth="1"/>
    <col min="11813" max="11813" width="57.140625" style="205" customWidth="1"/>
    <col min="11814" max="11814" width="2.42578125" style="205" customWidth="1"/>
    <col min="11815" max="11815" width="56.7109375" style="205" customWidth="1"/>
    <col min="11816" max="11816" width="2.42578125" style="205" customWidth="1"/>
    <col min="11817" max="11817" width="56.7109375" style="205" customWidth="1"/>
    <col min="11818" max="11818" width="2.42578125" style="205" customWidth="1"/>
    <col min="11819" max="12032" width="11.42578125" style="205"/>
    <col min="12033" max="12033" width="54" style="205" customWidth="1"/>
    <col min="12034" max="12035" width="20.140625" style="205" customWidth="1"/>
    <col min="12036" max="12036" width="23.7109375" style="205" bestFit="1" customWidth="1"/>
    <col min="12037" max="12042" width="13.28515625" style="205" customWidth="1"/>
    <col min="12043" max="12043" width="25.5703125" style="205" customWidth="1"/>
    <col min="12044" max="12044" width="25" style="205" customWidth="1"/>
    <col min="12045" max="12046" width="22.7109375" style="205" customWidth="1"/>
    <col min="12047" max="12047" width="23.7109375" style="205" customWidth="1"/>
    <col min="12048" max="12049" width="18.7109375" style="205" customWidth="1"/>
    <col min="12050" max="12053" width="10.42578125" style="205" customWidth="1"/>
    <col min="12054" max="12067" width="11.42578125" style="205"/>
    <col min="12068" max="12068" width="2.42578125" style="205" customWidth="1"/>
    <col min="12069" max="12069" width="57.140625" style="205" customWidth="1"/>
    <col min="12070" max="12070" width="2.42578125" style="205" customWidth="1"/>
    <col min="12071" max="12071" width="56.7109375" style="205" customWidth="1"/>
    <col min="12072" max="12072" width="2.42578125" style="205" customWidth="1"/>
    <col min="12073" max="12073" width="56.7109375" style="205" customWidth="1"/>
    <col min="12074" max="12074" width="2.42578125" style="205" customWidth="1"/>
    <col min="12075" max="12288" width="11.42578125" style="205"/>
    <col min="12289" max="12289" width="54" style="205" customWidth="1"/>
    <col min="12290" max="12291" width="20.140625" style="205" customWidth="1"/>
    <col min="12292" max="12292" width="23.7109375" style="205" bestFit="1" customWidth="1"/>
    <col min="12293" max="12298" width="13.28515625" style="205" customWidth="1"/>
    <col min="12299" max="12299" width="25.5703125" style="205" customWidth="1"/>
    <col min="12300" max="12300" width="25" style="205" customWidth="1"/>
    <col min="12301" max="12302" width="22.7109375" style="205" customWidth="1"/>
    <col min="12303" max="12303" width="23.7109375" style="205" customWidth="1"/>
    <col min="12304" max="12305" width="18.7109375" style="205" customWidth="1"/>
    <col min="12306" max="12309" width="10.42578125" style="205" customWidth="1"/>
    <col min="12310" max="12323" width="11.42578125" style="205"/>
    <col min="12324" max="12324" width="2.42578125" style="205" customWidth="1"/>
    <col min="12325" max="12325" width="57.140625" style="205" customWidth="1"/>
    <col min="12326" max="12326" width="2.42578125" style="205" customWidth="1"/>
    <col min="12327" max="12327" width="56.7109375" style="205" customWidth="1"/>
    <col min="12328" max="12328" width="2.42578125" style="205" customWidth="1"/>
    <col min="12329" max="12329" width="56.7109375" style="205" customWidth="1"/>
    <col min="12330" max="12330" width="2.42578125" style="205" customWidth="1"/>
    <col min="12331" max="12544" width="11.42578125" style="205"/>
    <col min="12545" max="12545" width="54" style="205" customWidth="1"/>
    <col min="12546" max="12547" width="20.140625" style="205" customWidth="1"/>
    <col min="12548" max="12548" width="23.7109375" style="205" bestFit="1" customWidth="1"/>
    <col min="12549" max="12554" width="13.28515625" style="205" customWidth="1"/>
    <col min="12555" max="12555" width="25.5703125" style="205" customWidth="1"/>
    <col min="12556" max="12556" width="25" style="205" customWidth="1"/>
    <col min="12557" max="12558" width="22.7109375" style="205" customWidth="1"/>
    <col min="12559" max="12559" width="23.7109375" style="205" customWidth="1"/>
    <col min="12560" max="12561" width="18.7109375" style="205" customWidth="1"/>
    <col min="12562" max="12565" width="10.42578125" style="205" customWidth="1"/>
    <col min="12566" max="12579" width="11.42578125" style="205"/>
    <col min="12580" max="12580" width="2.42578125" style="205" customWidth="1"/>
    <col min="12581" max="12581" width="57.140625" style="205" customWidth="1"/>
    <col min="12582" max="12582" width="2.42578125" style="205" customWidth="1"/>
    <col min="12583" max="12583" width="56.7109375" style="205" customWidth="1"/>
    <col min="12584" max="12584" width="2.42578125" style="205" customWidth="1"/>
    <col min="12585" max="12585" width="56.7109375" style="205" customWidth="1"/>
    <col min="12586" max="12586" width="2.42578125" style="205" customWidth="1"/>
    <col min="12587" max="12800" width="11.42578125" style="205"/>
    <col min="12801" max="12801" width="54" style="205" customWidth="1"/>
    <col min="12802" max="12803" width="20.140625" style="205" customWidth="1"/>
    <col min="12804" max="12804" width="23.7109375" style="205" bestFit="1" customWidth="1"/>
    <col min="12805" max="12810" width="13.28515625" style="205" customWidth="1"/>
    <col min="12811" max="12811" width="25.5703125" style="205" customWidth="1"/>
    <col min="12812" max="12812" width="25" style="205" customWidth="1"/>
    <col min="12813" max="12814" width="22.7109375" style="205" customWidth="1"/>
    <col min="12815" max="12815" width="23.7109375" style="205" customWidth="1"/>
    <col min="12816" max="12817" width="18.7109375" style="205" customWidth="1"/>
    <col min="12818" max="12821" width="10.42578125" style="205" customWidth="1"/>
    <col min="12822" max="12835" width="11.42578125" style="205"/>
    <col min="12836" max="12836" width="2.42578125" style="205" customWidth="1"/>
    <col min="12837" max="12837" width="57.140625" style="205" customWidth="1"/>
    <col min="12838" max="12838" width="2.42578125" style="205" customWidth="1"/>
    <col min="12839" max="12839" width="56.7109375" style="205" customWidth="1"/>
    <col min="12840" max="12840" width="2.42578125" style="205" customWidth="1"/>
    <col min="12841" max="12841" width="56.7109375" style="205" customWidth="1"/>
    <col min="12842" max="12842" width="2.42578125" style="205" customWidth="1"/>
    <col min="12843" max="13056" width="11.42578125" style="205"/>
    <col min="13057" max="13057" width="54" style="205" customWidth="1"/>
    <col min="13058" max="13059" width="20.140625" style="205" customWidth="1"/>
    <col min="13060" max="13060" width="23.7109375" style="205" bestFit="1" customWidth="1"/>
    <col min="13061" max="13066" width="13.28515625" style="205" customWidth="1"/>
    <col min="13067" max="13067" width="25.5703125" style="205" customWidth="1"/>
    <col min="13068" max="13068" width="25" style="205" customWidth="1"/>
    <col min="13069" max="13070" width="22.7109375" style="205" customWidth="1"/>
    <col min="13071" max="13071" width="23.7109375" style="205" customWidth="1"/>
    <col min="13072" max="13073" width="18.7109375" style="205" customWidth="1"/>
    <col min="13074" max="13077" width="10.42578125" style="205" customWidth="1"/>
    <col min="13078" max="13091" width="11.42578125" style="205"/>
    <col min="13092" max="13092" width="2.42578125" style="205" customWidth="1"/>
    <col min="13093" max="13093" width="57.140625" style="205" customWidth="1"/>
    <col min="13094" max="13094" width="2.42578125" style="205" customWidth="1"/>
    <col min="13095" max="13095" width="56.7109375" style="205" customWidth="1"/>
    <col min="13096" max="13096" width="2.42578125" style="205" customWidth="1"/>
    <col min="13097" max="13097" width="56.7109375" style="205" customWidth="1"/>
    <col min="13098" max="13098" width="2.42578125" style="205" customWidth="1"/>
    <col min="13099" max="13312" width="11.42578125" style="205"/>
    <col min="13313" max="13313" width="54" style="205" customWidth="1"/>
    <col min="13314" max="13315" width="20.140625" style="205" customWidth="1"/>
    <col min="13316" max="13316" width="23.7109375" style="205" bestFit="1" customWidth="1"/>
    <col min="13317" max="13322" width="13.28515625" style="205" customWidth="1"/>
    <col min="13323" max="13323" width="25.5703125" style="205" customWidth="1"/>
    <col min="13324" max="13324" width="25" style="205" customWidth="1"/>
    <col min="13325" max="13326" width="22.7109375" style="205" customWidth="1"/>
    <col min="13327" max="13327" width="23.7109375" style="205" customWidth="1"/>
    <col min="13328" max="13329" width="18.7109375" style="205" customWidth="1"/>
    <col min="13330" max="13333" width="10.42578125" style="205" customWidth="1"/>
    <col min="13334" max="13347" width="11.42578125" style="205"/>
    <col min="13348" max="13348" width="2.42578125" style="205" customWidth="1"/>
    <col min="13349" max="13349" width="57.140625" style="205" customWidth="1"/>
    <col min="13350" max="13350" width="2.42578125" style="205" customWidth="1"/>
    <col min="13351" max="13351" width="56.7109375" style="205" customWidth="1"/>
    <col min="13352" max="13352" width="2.42578125" style="205" customWidth="1"/>
    <col min="13353" max="13353" width="56.7109375" style="205" customWidth="1"/>
    <col min="13354" max="13354" width="2.42578125" style="205" customWidth="1"/>
    <col min="13355" max="13568" width="11.42578125" style="205"/>
    <col min="13569" max="13569" width="54" style="205" customWidth="1"/>
    <col min="13570" max="13571" width="20.140625" style="205" customWidth="1"/>
    <col min="13572" max="13572" width="23.7109375" style="205" bestFit="1" customWidth="1"/>
    <col min="13573" max="13578" width="13.28515625" style="205" customWidth="1"/>
    <col min="13579" max="13579" width="25.5703125" style="205" customWidth="1"/>
    <col min="13580" max="13580" width="25" style="205" customWidth="1"/>
    <col min="13581" max="13582" width="22.7109375" style="205" customWidth="1"/>
    <col min="13583" max="13583" width="23.7109375" style="205" customWidth="1"/>
    <col min="13584" max="13585" width="18.7109375" style="205" customWidth="1"/>
    <col min="13586" max="13589" width="10.42578125" style="205" customWidth="1"/>
    <col min="13590" max="13603" width="11.42578125" style="205"/>
    <col min="13604" max="13604" width="2.42578125" style="205" customWidth="1"/>
    <col min="13605" max="13605" width="57.140625" style="205" customWidth="1"/>
    <col min="13606" max="13606" width="2.42578125" style="205" customWidth="1"/>
    <col min="13607" max="13607" width="56.7109375" style="205" customWidth="1"/>
    <col min="13608" max="13608" width="2.42578125" style="205" customWidth="1"/>
    <col min="13609" max="13609" width="56.7109375" style="205" customWidth="1"/>
    <col min="13610" max="13610" width="2.42578125" style="205" customWidth="1"/>
    <col min="13611" max="13824" width="11.42578125" style="205"/>
    <col min="13825" max="13825" width="54" style="205" customWidth="1"/>
    <col min="13826" max="13827" width="20.140625" style="205" customWidth="1"/>
    <col min="13828" max="13828" width="23.7109375" style="205" bestFit="1" customWidth="1"/>
    <col min="13829" max="13834" width="13.28515625" style="205" customWidth="1"/>
    <col min="13835" max="13835" width="25.5703125" style="205" customWidth="1"/>
    <col min="13836" max="13836" width="25" style="205" customWidth="1"/>
    <col min="13837" max="13838" width="22.7109375" style="205" customWidth="1"/>
    <col min="13839" max="13839" width="23.7109375" style="205" customWidth="1"/>
    <col min="13840" max="13841" width="18.7109375" style="205" customWidth="1"/>
    <col min="13842" max="13845" width="10.42578125" style="205" customWidth="1"/>
    <col min="13846" max="13859" width="11.42578125" style="205"/>
    <col min="13860" max="13860" width="2.42578125" style="205" customWidth="1"/>
    <col min="13861" max="13861" width="57.140625" style="205" customWidth="1"/>
    <col min="13862" max="13862" width="2.42578125" style="205" customWidth="1"/>
    <col min="13863" max="13863" width="56.7109375" style="205" customWidth="1"/>
    <col min="13864" max="13864" width="2.42578125" style="205" customWidth="1"/>
    <col min="13865" max="13865" width="56.7109375" style="205" customWidth="1"/>
    <col min="13866" max="13866" width="2.42578125" style="205" customWidth="1"/>
    <col min="13867" max="14080" width="11.42578125" style="205"/>
    <col min="14081" max="14081" width="54" style="205" customWidth="1"/>
    <col min="14082" max="14083" width="20.140625" style="205" customWidth="1"/>
    <col min="14084" max="14084" width="23.7109375" style="205" bestFit="1" customWidth="1"/>
    <col min="14085" max="14090" width="13.28515625" style="205" customWidth="1"/>
    <col min="14091" max="14091" width="25.5703125" style="205" customWidth="1"/>
    <col min="14092" max="14092" width="25" style="205" customWidth="1"/>
    <col min="14093" max="14094" width="22.7109375" style="205" customWidth="1"/>
    <col min="14095" max="14095" width="23.7109375" style="205" customWidth="1"/>
    <col min="14096" max="14097" width="18.7109375" style="205" customWidth="1"/>
    <col min="14098" max="14101" width="10.42578125" style="205" customWidth="1"/>
    <col min="14102" max="14115" width="11.42578125" style="205"/>
    <col min="14116" max="14116" width="2.42578125" style="205" customWidth="1"/>
    <col min="14117" max="14117" width="57.140625" style="205" customWidth="1"/>
    <col min="14118" max="14118" width="2.42578125" style="205" customWidth="1"/>
    <col min="14119" max="14119" width="56.7109375" style="205" customWidth="1"/>
    <col min="14120" max="14120" width="2.42578125" style="205" customWidth="1"/>
    <col min="14121" max="14121" width="56.7109375" style="205" customWidth="1"/>
    <col min="14122" max="14122" width="2.42578125" style="205" customWidth="1"/>
    <col min="14123" max="14336" width="11.42578125" style="205"/>
    <col min="14337" max="14337" width="54" style="205" customWidth="1"/>
    <col min="14338" max="14339" width="20.140625" style="205" customWidth="1"/>
    <col min="14340" max="14340" width="23.7109375" style="205" bestFit="1" customWidth="1"/>
    <col min="14341" max="14346" width="13.28515625" style="205" customWidth="1"/>
    <col min="14347" max="14347" width="25.5703125" style="205" customWidth="1"/>
    <col min="14348" max="14348" width="25" style="205" customWidth="1"/>
    <col min="14349" max="14350" width="22.7109375" style="205" customWidth="1"/>
    <col min="14351" max="14351" width="23.7109375" style="205" customWidth="1"/>
    <col min="14352" max="14353" width="18.7109375" style="205" customWidth="1"/>
    <col min="14354" max="14357" width="10.42578125" style="205" customWidth="1"/>
    <col min="14358" max="14371" width="11.42578125" style="205"/>
    <col min="14372" max="14372" width="2.42578125" style="205" customWidth="1"/>
    <col min="14373" max="14373" width="57.140625" style="205" customWidth="1"/>
    <col min="14374" max="14374" width="2.42578125" style="205" customWidth="1"/>
    <col min="14375" max="14375" width="56.7109375" style="205" customWidth="1"/>
    <col min="14376" max="14376" width="2.42578125" style="205" customWidth="1"/>
    <col min="14377" max="14377" width="56.7109375" style="205" customWidth="1"/>
    <col min="14378" max="14378" width="2.42578125" style="205" customWidth="1"/>
    <col min="14379" max="14592" width="11.42578125" style="205"/>
    <col min="14593" max="14593" width="54" style="205" customWidth="1"/>
    <col min="14594" max="14595" width="20.140625" style="205" customWidth="1"/>
    <col min="14596" max="14596" width="23.7109375" style="205" bestFit="1" customWidth="1"/>
    <col min="14597" max="14602" width="13.28515625" style="205" customWidth="1"/>
    <col min="14603" max="14603" width="25.5703125" style="205" customWidth="1"/>
    <col min="14604" max="14604" width="25" style="205" customWidth="1"/>
    <col min="14605" max="14606" width="22.7109375" style="205" customWidth="1"/>
    <col min="14607" max="14607" width="23.7109375" style="205" customWidth="1"/>
    <col min="14608" max="14609" width="18.7109375" style="205" customWidth="1"/>
    <col min="14610" max="14613" width="10.42578125" style="205" customWidth="1"/>
    <col min="14614" max="14627" width="11.42578125" style="205"/>
    <col min="14628" max="14628" width="2.42578125" style="205" customWidth="1"/>
    <col min="14629" max="14629" width="57.140625" style="205" customWidth="1"/>
    <col min="14630" max="14630" width="2.42578125" style="205" customWidth="1"/>
    <col min="14631" max="14631" width="56.7109375" style="205" customWidth="1"/>
    <col min="14632" max="14632" width="2.42578125" style="205" customWidth="1"/>
    <col min="14633" max="14633" width="56.7109375" style="205" customWidth="1"/>
    <col min="14634" max="14634" width="2.42578125" style="205" customWidth="1"/>
    <col min="14635" max="14848" width="11.42578125" style="205"/>
    <col min="14849" max="14849" width="54" style="205" customWidth="1"/>
    <col min="14850" max="14851" width="20.140625" style="205" customWidth="1"/>
    <col min="14852" max="14852" width="23.7109375" style="205" bestFit="1" customWidth="1"/>
    <col min="14853" max="14858" width="13.28515625" style="205" customWidth="1"/>
    <col min="14859" max="14859" width="25.5703125" style="205" customWidth="1"/>
    <col min="14860" max="14860" width="25" style="205" customWidth="1"/>
    <col min="14861" max="14862" width="22.7109375" style="205" customWidth="1"/>
    <col min="14863" max="14863" width="23.7109375" style="205" customWidth="1"/>
    <col min="14864" max="14865" width="18.7109375" style="205" customWidth="1"/>
    <col min="14866" max="14869" width="10.42578125" style="205" customWidth="1"/>
    <col min="14870" max="14883" width="11.42578125" style="205"/>
    <col min="14884" max="14884" width="2.42578125" style="205" customWidth="1"/>
    <col min="14885" max="14885" width="57.140625" style="205" customWidth="1"/>
    <col min="14886" max="14886" width="2.42578125" style="205" customWidth="1"/>
    <col min="14887" max="14887" width="56.7109375" style="205" customWidth="1"/>
    <col min="14888" max="14888" width="2.42578125" style="205" customWidth="1"/>
    <col min="14889" max="14889" width="56.7109375" style="205" customWidth="1"/>
    <col min="14890" max="14890" width="2.42578125" style="205" customWidth="1"/>
    <col min="14891" max="15104" width="11.42578125" style="205"/>
    <col min="15105" max="15105" width="54" style="205" customWidth="1"/>
    <col min="15106" max="15107" width="20.140625" style="205" customWidth="1"/>
    <col min="15108" max="15108" width="23.7109375" style="205" bestFit="1" customWidth="1"/>
    <col min="15109" max="15114" width="13.28515625" style="205" customWidth="1"/>
    <col min="15115" max="15115" width="25.5703125" style="205" customWidth="1"/>
    <col min="15116" max="15116" width="25" style="205" customWidth="1"/>
    <col min="15117" max="15118" width="22.7109375" style="205" customWidth="1"/>
    <col min="15119" max="15119" width="23.7109375" style="205" customWidth="1"/>
    <col min="15120" max="15121" width="18.7109375" style="205" customWidth="1"/>
    <col min="15122" max="15125" width="10.42578125" style="205" customWidth="1"/>
    <col min="15126" max="15139" width="11.42578125" style="205"/>
    <col min="15140" max="15140" width="2.42578125" style="205" customWidth="1"/>
    <col min="15141" max="15141" width="57.140625" style="205" customWidth="1"/>
    <col min="15142" max="15142" width="2.42578125" style="205" customWidth="1"/>
    <col min="15143" max="15143" width="56.7109375" style="205" customWidth="1"/>
    <col min="15144" max="15144" width="2.42578125" style="205" customWidth="1"/>
    <col min="15145" max="15145" width="56.7109375" style="205" customWidth="1"/>
    <col min="15146" max="15146" width="2.42578125" style="205" customWidth="1"/>
    <col min="15147" max="15360" width="11.42578125" style="205"/>
    <col min="15361" max="15361" width="54" style="205" customWidth="1"/>
    <col min="15362" max="15363" width="20.140625" style="205" customWidth="1"/>
    <col min="15364" max="15364" width="23.7109375" style="205" bestFit="1" customWidth="1"/>
    <col min="15365" max="15370" width="13.28515625" style="205" customWidth="1"/>
    <col min="15371" max="15371" width="25.5703125" style="205" customWidth="1"/>
    <col min="15372" max="15372" width="25" style="205" customWidth="1"/>
    <col min="15373" max="15374" width="22.7109375" style="205" customWidth="1"/>
    <col min="15375" max="15375" width="23.7109375" style="205" customWidth="1"/>
    <col min="15376" max="15377" width="18.7109375" style="205" customWidth="1"/>
    <col min="15378" max="15381" width="10.42578125" style="205" customWidth="1"/>
    <col min="15382" max="15395" width="11.42578125" style="205"/>
    <col min="15396" max="15396" width="2.42578125" style="205" customWidth="1"/>
    <col min="15397" max="15397" width="57.140625" style="205" customWidth="1"/>
    <col min="15398" max="15398" width="2.42578125" style="205" customWidth="1"/>
    <col min="15399" max="15399" width="56.7109375" style="205" customWidth="1"/>
    <col min="15400" max="15400" width="2.42578125" style="205" customWidth="1"/>
    <col min="15401" max="15401" width="56.7109375" style="205" customWidth="1"/>
    <col min="15402" max="15402" width="2.42578125" style="205" customWidth="1"/>
    <col min="15403" max="15616" width="11.42578125" style="205"/>
    <col min="15617" max="15617" width="54" style="205" customWidth="1"/>
    <col min="15618" max="15619" width="20.140625" style="205" customWidth="1"/>
    <col min="15620" max="15620" width="23.7109375" style="205" bestFit="1" customWidth="1"/>
    <col min="15621" max="15626" width="13.28515625" style="205" customWidth="1"/>
    <col min="15627" max="15627" width="25.5703125" style="205" customWidth="1"/>
    <col min="15628" max="15628" width="25" style="205" customWidth="1"/>
    <col min="15629" max="15630" width="22.7109375" style="205" customWidth="1"/>
    <col min="15631" max="15631" width="23.7109375" style="205" customWidth="1"/>
    <col min="15632" max="15633" width="18.7109375" style="205" customWidth="1"/>
    <col min="15634" max="15637" width="10.42578125" style="205" customWidth="1"/>
    <col min="15638" max="15651" width="11.42578125" style="205"/>
    <col min="15652" max="15652" width="2.42578125" style="205" customWidth="1"/>
    <col min="15653" max="15653" width="57.140625" style="205" customWidth="1"/>
    <col min="15654" max="15654" width="2.42578125" style="205" customWidth="1"/>
    <col min="15655" max="15655" width="56.7109375" style="205" customWidth="1"/>
    <col min="15656" max="15656" width="2.42578125" style="205" customWidth="1"/>
    <col min="15657" max="15657" width="56.7109375" style="205" customWidth="1"/>
    <col min="15658" max="15658" width="2.42578125" style="205" customWidth="1"/>
    <col min="15659" max="15872" width="11.42578125" style="205"/>
    <col min="15873" max="15873" width="54" style="205" customWidth="1"/>
    <col min="15874" max="15875" width="20.140625" style="205" customWidth="1"/>
    <col min="15876" max="15876" width="23.7109375" style="205" bestFit="1" customWidth="1"/>
    <col min="15877" max="15882" width="13.28515625" style="205" customWidth="1"/>
    <col min="15883" max="15883" width="25.5703125" style="205" customWidth="1"/>
    <col min="15884" max="15884" width="25" style="205" customWidth="1"/>
    <col min="15885" max="15886" width="22.7109375" style="205" customWidth="1"/>
    <col min="15887" max="15887" width="23.7109375" style="205" customWidth="1"/>
    <col min="15888" max="15889" width="18.7109375" style="205" customWidth="1"/>
    <col min="15890" max="15893" width="10.42578125" style="205" customWidth="1"/>
    <col min="15894" max="15907" width="11.42578125" style="205"/>
    <col min="15908" max="15908" width="2.42578125" style="205" customWidth="1"/>
    <col min="15909" max="15909" width="57.140625" style="205" customWidth="1"/>
    <col min="15910" max="15910" width="2.42578125" style="205" customWidth="1"/>
    <col min="15911" max="15911" width="56.7109375" style="205" customWidth="1"/>
    <col min="15912" max="15912" width="2.42578125" style="205" customWidth="1"/>
    <col min="15913" max="15913" width="56.7109375" style="205" customWidth="1"/>
    <col min="15914" max="15914" width="2.42578125" style="205" customWidth="1"/>
    <col min="15915" max="16128" width="11.42578125" style="205"/>
    <col min="16129" max="16129" width="54" style="205" customWidth="1"/>
    <col min="16130" max="16131" width="20.140625" style="205" customWidth="1"/>
    <col min="16132" max="16132" width="23.7109375" style="205" bestFit="1" customWidth="1"/>
    <col min="16133" max="16138" width="13.28515625" style="205" customWidth="1"/>
    <col min="16139" max="16139" width="25.5703125" style="205" customWidth="1"/>
    <col min="16140" max="16140" width="25" style="205" customWidth="1"/>
    <col min="16141" max="16142" width="22.7109375" style="205" customWidth="1"/>
    <col min="16143" max="16143" width="23.7109375" style="205" customWidth="1"/>
    <col min="16144" max="16145" width="18.7109375" style="205" customWidth="1"/>
    <col min="16146" max="16149" width="10.42578125" style="205" customWidth="1"/>
    <col min="16150" max="16163" width="11.42578125" style="205"/>
    <col min="16164" max="16164" width="2.42578125" style="205" customWidth="1"/>
    <col min="16165" max="16165" width="57.140625" style="205" customWidth="1"/>
    <col min="16166" max="16166" width="2.42578125" style="205" customWidth="1"/>
    <col min="16167" max="16167" width="56.7109375" style="205" customWidth="1"/>
    <col min="16168" max="16168" width="2.42578125" style="205" customWidth="1"/>
    <col min="16169" max="16169" width="56.7109375" style="205" customWidth="1"/>
    <col min="16170" max="16170" width="2.42578125" style="205" customWidth="1"/>
    <col min="16171" max="16384" width="11.42578125" style="205"/>
  </cols>
  <sheetData>
    <row r="1" spans="1:15" ht="78" customHeight="1" thickBot="1" x14ac:dyDescent="0.25">
      <c r="A1" s="615" t="s">
        <v>196</v>
      </c>
      <c r="B1" s="616"/>
      <c r="C1" s="616"/>
      <c r="D1" s="617"/>
      <c r="E1" s="203"/>
      <c r="K1" s="618" t="s">
        <v>197</v>
      </c>
      <c r="L1" s="619"/>
      <c r="M1" s="619"/>
      <c r="N1" s="619"/>
      <c r="O1" s="620"/>
    </row>
    <row r="2" spans="1:15" ht="20.100000000000001" customHeight="1" x14ac:dyDescent="0.2">
      <c r="A2" s="621" t="s">
        <v>198</v>
      </c>
      <c r="B2" s="206"/>
      <c r="C2" s="207" t="s">
        <v>199</v>
      </c>
      <c r="D2" s="208">
        <f>B26</f>
        <v>3</v>
      </c>
      <c r="F2" s="209"/>
      <c r="K2" s="624" t="s">
        <v>198</v>
      </c>
      <c r="L2" s="625"/>
      <c r="M2" s="210"/>
      <c r="N2" s="211" t="s">
        <v>199</v>
      </c>
      <c r="O2" s="212">
        <f>D2</f>
        <v>3</v>
      </c>
    </row>
    <row r="3" spans="1:15" ht="20.100000000000001" customHeight="1" x14ac:dyDescent="0.2">
      <c r="A3" s="622"/>
      <c r="B3" s="206"/>
      <c r="C3" s="207" t="s">
        <v>200</v>
      </c>
      <c r="D3" s="208">
        <v>0.65</v>
      </c>
      <c r="F3" s="204" t="s">
        <v>201</v>
      </c>
      <c r="K3" s="626"/>
      <c r="L3" s="627"/>
      <c r="M3" s="213"/>
      <c r="N3" s="214" t="s">
        <v>200</v>
      </c>
      <c r="O3" s="215">
        <v>0.65</v>
      </c>
    </row>
    <row r="4" spans="1:15" ht="20.100000000000001" customHeight="1" x14ac:dyDescent="0.2">
      <c r="A4" s="622"/>
      <c r="B4" s="206"/>
      <c r="C4" s="207" t="s">
        <v>202</v>
      </c>
      <c r="D4" s="208">
        <v>3</v>
      </c>
      <c r="K4" s="626"/>
      <c r="L4" s="627"/>
      <c r="M4" s="213"/>
      <c r="N4" s="214" t="s">
        <v>202</v>
      </c>
      <c r="O4" s="215">
        <v>3</v>
      </c>
    </row>
    <row r="5" spans="1:15" ht="20.100000000000001" customHeight="1" thickBot="1" x14ac:dyDescent="0.25">
      <c r="A5" s="622"/>
      <c r="B5" s="216"/>
      <c r="C5" s="217" t="s">
        <v>203</v>
      </c>
      <c r="D5" s="218">
        <v>0</v>
      </c>
      <c r="F5" s="204" t="s">
        <v>201</v>
      </c>
      <c r="K5" s="626"/>
      <c r="L5" s="627"/>
      <c r="M5" s="219"/>
      <c r="N5" s="220" t="s">
        <v>203</v>
      </c>
      <c r="O5" s="221">
        <v>0</v>
      </c>
    </row>
    <row r="6" spans="1:15" ht="20.100000000000001" customHeight="1" thickBot="1" x14ac:dyDescent="0.25">
      <c r="A6" s="623"/>
      <c r="B6" s="222" t="s">
        <v>204</v>
      </c>
      <c r="C6" s="223"/>
      <c r="D6" s="224">
        <f>SUM(D2:D5)</f>
        <v>6.65</v>
      </c>
      <c r="G6" s="225"/>
      <c r="K6" s="628"/>
      <c r="L6" s="629"/>
      <c r="M6" s="226" t="s">
        <v>204</v>
      </c>
      <c r="N6" s="227"/>
      <c r="O6" s="228">
        <f>SUM(O2:O5)</f>
        <v>6.65</v>
      </c>
    </row>
    <row r="7" spans="1:15" ht="20.100000000000001" customHeight="1" x14ac:dyDescent="0.2">
      <c r="A7" s="229" t="s">
        <v>205</v>
      </c>
      <c r="B7" s="230" t="s">
        <v>21</v>
      </c>
      <c r="C7" s="231" t="s">
        <v>206</v>
      </c>
      <c r="D7" s="232" t="s">
        <v>207</v>
      </c>
      <c r="H7" s="233" t="s">
        <v>208</v>
      </c>
      <c r="K7" s="234" t="s">
        <v>205</v>
      </c>
      <c r="L7" s="235"/>
      <c r="M7" s="236" t="s">
        <v>209</v>
      </c>
      <c r="N7" s="237" t="s">
        <v>206</v>
      </c>
      <c r="O7" s="238" t="s">
        <v>207</v>
      </c>
    </row>
    <row r="8" spans="1:15" ht="20.100000000000001" customHeight="1" x14ac:dyDescent="0.2">
      <c r="A8" s="229" t="s">
        <v>210</v>
      </c>
      <c r="B8" s="239">
        <v>5</v>
      </c>
      <c r="C8" s="231">
        <v>3.45</v>
      </c>
      <c r="D8" s="240">
        <v>4</v>
      </c>
      <c r="F8" s="241"/>
      <c r="G8" s="242"/>
      <c r="K8" s="243" t="s">
        <v>210</v>
      </c>
      <c r="L8" s="244"/>
      <c r="M8" s="245">
        <f t="shared" ref="M8:O12" si="0">B8</f>
        <v>5</v>
      </c>
      <c r="N8" s="246">
        <f t="shared" si="0"/>
        <v>3.45</v>
      </c>
      <c r="O8" s="247">
        <f t="shared" si="0"/>
        <v>4</v>
      </c>
    </row>
    <row r="9" spans="1:15" ht="20.100000000000001" customHeight="1" x14ac:dyDescent="0.2">
      <c r="A9" s="248" t="s">
        <v>211</v>
      </c>
      <c r="B9" s="249">
        <v>1.27</v>
      </c>
      <c r="C9" s="250">
        <v>0.85</v>
      </c>
      <c r="D9" s="251">
        <v>1.27</v>
      </c>
      <c r="F9" s="241"/>
      <c r="G9" s="242"/>
      <c r="K9" s="243" t="s">
        <v>211</v>
      </c>
      <c r="L9" s="244"/>
      <c r="M9" s="252">
        <f t="shared" si="0"/>
        <v>1.27</v>
      </c>
      <c r="N9" s="253">
        <f t="shared" si="0"/>
        <v>0.85</v>
      </c>
      <c r="O9" s="254">
        <f t="shared" si="0"/>
        <v>1.27</v>
      </c>
    </row>
    <row r="10" spans="1:15" ht="20.100000000000001" customHeight="1" x14ac:dyDescent="0.2">
      <c r="A10" s="248" t="s">
        <v>212</v>
      </c>
      <c r="B10" s="249">
        <v>1</v>
      </c>
      <c r="C10" s="250">
        <v>0.48</v>
      </c>
      <c r="D10" s="251">
        <v>0.8</v>
      </c>
      <c r="F10" s="241"/>
      <c r="G10" s="242"/>
      <c r="K10" s="243" t="s">
        <v>212</v>
      </c>
      <c r="L10" s="244"/>
      <c r="M10" s="252">
        <f t="shared" si="0"/>
        <v>1</v>
      </c>
      <c r="N10" s="253">
        <f t="shared" si="0"/>
        <v>0.48</v>
      </c>
      <c r="O10" s="254">
        <f t="shared" si="0"/>
        <v>0.8</v>
      </c>
    </row>
    <row r="11" spans="1:15" ht="20.100000000000001" customHeight="1" x14ac:dyDescent="0.2">
      <c r="A11" s="248" t="s">
        <v>213</v>
      </c>
      <c r="B11" s="249">
        <v>1</v>
      </c>
      <c r="C11" s="250">
        <v>0.85</v>
      </c>
      <c r="D11" s="251">
        <v>0.85</v>
      </c>
      <c r="F11" s="241"/>
      <c r="G11" s="242"/>
      <c r="K11" s="243" t="s">
        <v>213</v>
      </c>
      <c r="L11" s="244"/>
      <c r="M11" s="252">
        <f t="shared" si="0"/>
        <v>1</v>
      </c>
      <c r="N11" s="253">
        <f t="shared" si="0"/>
        <v>0.85</v>
      </c>
      <c r="O11" s="254">
        <f t="shared" si="0"/>
        <v>0.85</v>
      </c>
    </row>
    <row r="12" spans="1:15" ht="20.100000000000001" customHeight="1" thickBot="1" x14ac:dyDescent="0.25">
      <c r="A12" s="255" t="s">
        <v>214</v>
      </c>
      <c r="B12" s="256">
        <v>7.44</v>
      </c>
      <c r="C12" s="257">
        <v>5.1100000000000003</v>
      </c>
      <c r="D12" s="258">
        <v>7.4</v>
      </c>
      <c r="F12" s="241"/>
      <c r="G12" s="242"/>
      <c r="K12" s="259" t="s">
        <v>214</v>
      </c>
      <c r="L12" s="260"/>
      <c r="M12" s="261">
        <f t="shared" si="0"/>
        <v>7.44</v>
      </c>
      <c r="N12" s="262">
        <f t="shared" si="0"/>
        <v>5.1100000000000003</v>
      </c>
      <c r="O12" s="263">
        <f t="shared" si="0"/>
        <v>7.4</v>
      </c>
    </row>
    <row r="13" spans="1:15" ht="20.100000000000001" customHeight="1" thickBot="1" x14ac:dyDescent="0.25">
      <c r="A13" s="264" t="s">
        <v>215</v>
      </c>
      <c r="B13" s="265">
        <f>(((((1+(B8+B9+B10)/100)*(1+B11/100)*(1+B12/100))/(1-D6/100))-1)*100)</f>
        <v>24.695658146759492</v>
      </c>
      <c r="C13" s="266">
        <f>(((((1+(C8+C9+C10)/100)*(1+C11/100)*(1+C12/100))/(1-(D3+D4+D5)/100))-1)*100)</f>
        <v>15.278047942916428</v>
      </c>
      <c r="D13" s="267">
        <f>(((((1+(D8+D9+D10)/100)*(1+D11/100)*(1+D12/100))/(1-(D3+D4+D5)/100))-1)*100)</f>
        <v>19.239743674104837</v>
      </c>
      <c r="E13" s="268"/>
      <c r="K13" s="269" t="s">
        <v>215</v>
      </c>
      <c r="L13" s="270"/>
      <c r="M13" s="271">
        <f>(((((1+(M8+M9+M10)/100)*(1+M11/100)*(1+M12/100))/(1-O6/100))-1)*100)</f>
        <v>24.695658146759492</v>
      </c>
      <c r="N13" s="272">
        <f>(((((1+(N8+N9+N10)/100)*(1+N11/100)*(1+N12/100))/(1-(O3+O4+O5)/100))-1)*100)</f>
        <v>15.278047942916428</v>
      </c>
      <c r="O13" s="273">
        <f>(((((1+(O8+O9+O10)/100)*(1+O11/100)*(1+O12/100))/(1-(O3+O4+O5)/100))-1)*100)</f>
        <v>19.239743674104837</v>
      </c>
    </row>
    <row r="14" spans="1:15" ht="20.100000000000001" customHeight="1" thickBot="1" x14ac:dyDescent="0.25">
      <c r="A14" s="630" t="s">
        <v>216</v>
      </c>
      <c r="B14" s="631"/>
      <c r="C14" s="631"/>
      <c r="D14" s="632"/>
      <c r="E14" s="268"/>
      <c r="K14" s="274" t="s">
        <v>217</v>
      </c>
      <c r="M14" s="275"/>
      <c r="N14" s="275"/>
      <c r="O14" s="276"/>
    </row>
    <row r="15" spans="1:15" ht="20.100000000000001" customHeight="1" thickBot="1" x14ac:dyDescent="0.25">
      <c r="A15" s="277" t="s">
        <v>218</v>
      </c>
      <c r="B15" s="278">
        <f>IF(E15="X",0,ROUND(B13,2)/100)</f>
        <v>0.247</v>
      </c>
      <c r="C15" s="279"/>
      <c r="D15" s="280"/>
      <c r="E15" s="268"/>
      <c r="K15" s="269" t="s">
        <v>219</v>
      </c>
      <c r="L15" s="270"/>
      <c r="M15" s="281">
        <f>IF(P15="X",0,ROUND(M13,2)/100)</f>
        <v>0.247</v>
      </c>
      <c r="N15" s="282"/>
      <c r="O15" s="283"/>
    </row>
    <row r="16" spans="1:15" ht="9.9499999999999993" customHeight="1" thickBot="1" x14ac:dyDescent="0.25">
      <c r="A16" s="284"/>
      <c r="B16" s="284"/>
      <c r="C16" s="284"/>
      <c r="D16" s="284"/>
      <c r="E16" s="268"/>
      <c r="K16" s="285"/>
      <c r="M16" s="285"/>
      <c r="N16" s="285"/>
      <c r="O16" s="285"/>
    </row>
    <row r="17" spans="1:15" ht="18.75" thickBot="1" x14ac:dyDescent="0.25">
      <c r="A17" s="277" t="s">
        <v>220</v>
      </c>
      <c r="B17" s="278">
        <f>IF(E15="X",0,ROUND(C13,2)/100)</f>
        <v>0.15279999999999999</v>
      </c>
      <c r="C17" s="279"/>
      <c r="D17" s="280"/>
      <c r="F17" s="286"/>
      <c r="G17" s="287"/>
      <c r="H17" s="287"/>
      <c r="I17" s="287"/>
      <c r="J17" s="288"/>
      <c r="K17" s="269" t="s">
        <v>221</v>
      </c>
      <c r="L17" s="270"/>
      <c r="M17" s="281">
        <f>IF(P15="X",0,ROUND(N13,2)/100)</f>
        <v>0.15279999999999999</v>
      </c>
      <c r="N17" s="282"/>
      <c r="O17" s="283"/>
    </row>
    <row r="18" spans="1:15" ht="9.9499999999999993" customHeight="1" thickBot="1" x14ac:dyDescent="0.25">
      <c r="A18" s="284"/>
      <c r="B18" s="284"/>
      <c r="C18" s="284"/>
      <c r="D18" s="284"/>
      <c r="E18" s="268"/>
    </row>
    <row r="19" spans="1:15" ht="18.75" thickBot="1" x14ac:dyDescent="0.25">
      <c r="A19" s="277" t="s">
        <v>222</v>
      </c>
      <c r="B19" s="278">
        <f>IF(E15="X",0,ROUND(D13,2)/100)</f>
        <v>0.19239999999999999</v>
      </c>
      <c r="C19" s="279"/>
      <c r="D19" s="280"/>
      <c r="F19" s="286"/>
      <c r="G19" s="287"/>
      <c r="H19" s="287"/>
      <c r="I19" s="287"/>
      <c r="J19" s="288"/>
      <c r="K19" s="269" t="s">
        <v>223</v>
      </c>
      <c r="L19" s="270"/>
      <c r="M19" s="281">
        <f>IF(P15="X",0,ROUND(O13,2)/100)</f>
        <v>0.19239999999999999</v>
      </c>
      <c r="N19" s="282"/>
      <c r="O19" s="283"/>
    </row>
    <row r="20" spans="1:15" ht="6.6" customHeight="1" x14ac:dyDescent="0.2">
      <c r="A20" s="289"/>
      <c r="B20" s="289"/>
      <c r="C20" s="289"/>
      <c r="D20" s="289"/>
    </row>
    <row r="21" spans="1:15" ht="16.5" customHeight="1" thickBot="1" x14ac:dyDescent="0.25">
      <c r="A21" s="290"/>
      <c r="B21" s="290"/>
      <c r="C21" s="290"/>
      <c r="D21" s="290"/>
      <c r="K21" s="204"/>
      <c r="L21" s="204"/>
      <c r="M21" s="204"/>
      <c r="N21" s="204"/>
    </row>
    <row r="22" spans="1:15" ht="16.5" thickBot="1" x14ac:dyDescent="0.25">
      <c r="A22" s="291"/>
      <c r="B22" s="292" t="s">
        <v>224</v>
      </c>
      <c r="C22" s="292"/>
      <c r="D22" s="290"/>
      <c r="K22" s="293" t="s">
        <v>225</v>
      </c>
      <c r="L22" s="294"/>
      <c r="M22" s="294"/>
      <c r="N22" s="295"/>
      <c r="O22" s="296" t="s">
        <v>226</v>
      </c>
    </row>
    <row r="23" spans="1:15" ht="18.75" thickBot="1" x14ac:dyDescent="0.25">
      <c r="A23" s="297" t="s">
        <v>227</v>
      </c>
      <c r="B23" s="298">
        <v>3</v>
      </c>
      <c r="C23" s="299" t="str">
        <f>IF(B23&lt;=5,"%  -  Ok","Verificar o valor do ISS, se de acordo com a Lei Municipal")</f>
        <v>%  -  Ok</v>
      </c>
      <c r="D23" s="299"/>
      <c r="F23" s="209"/>
      <c r="K23" s="300"/>
      <c r="N23" s="301"/>
      <c r="O23" s="302"/>
    </row>
    <row r="24" spans="1:15" ht="18.75" thickBot="1" x14ac:dyDescent="0.25">
      <c r="A24" s="297" t="s">
        <v>228</v>
      </c>
      <c r="B24" s="298">
        <v>100</v>
      </c>
      <c r="C24" s="299" t="s">
        <v>229</v>
      </c>
      <c r="D24" s="299"/>
      <c r="F24" s="209"/>
      <c r="K24" s="300"/>
      <c r="N24" s="301"/>
      <c r="O24" s="302"/>
    </row>
    <row r="25" spans="1:15" ht="18" x14ac:dyDescent="0.2">
      <c r="A25" s="297" t="s">
        <v>230</v>
      </c>
      <c r="B25" s="303" t="s">
        <v>231</v>
      </c>
      <c r="C25" s="299"/>
      <c r="D25" s="299"/>
      <c r="K25" s="304"/>
      <c r="L25" s="305"/>
      <c r="M25" s="305"/>
      <c r="N25" s="301"/>
      <c r="O25" s="306">
        <f>[3]Dados_Obra!L24</f>
        <v>45971</v>
      </c>
    </row>
    <row r="26" spans="1:15" ht="18.75" thickBot="1" x14ac:dyDescent="0.25">
      <c r="A26" s="297" t="s">
        <v>232</v>
      </c>
      <c r="B26" s="307">
        <f>ROUND(B23*B24/100,4)</f>
        <v>3</v>
      </c>
      <c r="C26" s="299" t="s">
        <v>229</v>
      </c>
      <c r="D26" s="299"/>
      <c r="K26" s="308"/>
      <c r="L26" s="309"/>
      <c r="M26" s="309"/>
      <c r="N26" s="310"/>
      <c r="O26" s="311"/>
    </row>
    <row r="27" spans="1:15" ht="13.5" thickBot="1" x14ac:dyDescent="0.25">
      <c r="A27" s="312"/>
      <c r="K27" s="293" t="s">
        <v>233</v>
      </c>
      <c r="L27" s="294"/>
      <c r="M27" s="294"/>
      <c r="N27" s="314"/>
      <c r="O27" s="295"/>
    </row>
    <row r="28" spans="1:15" ht="18.75" customHeight="1" thickBot="1" x14ac:dyDescent="0.25">
      <c r="A28" s="600" t="s">
        <v>234</v>
      </c>
      <c r="B28" s="601"/>
      <c r="C28" s="601"/>
      <c r="D28" s="602"/>
      <c r="K28" s="304"/>
      <c r="L28" s="305"/>
      <c r="M28" s="305"/>
      <c r="O28" s="301"/>
    </row>
    <row r="29" spans="1:15" ht="18.75" customHeight="1" thickBot="1" x14ac:dyDescent="0.25">
      <c r="A29" s="315" t="s">
        <v>235</v>
      </c>
      <c r="B29" s="316" t="s">
        <v>236</v>
      </c>
      <c r="C29" s="317" t="s">
        <v>237</v>
      </c>
      <c r="D29" s="318" t="s">
        <v>238</v>
      </c>
      <c r="K29" s="300"/>
      <c r="O29" s="301"/>
    </row>
    <row r="30" spans="1:15" ht="18.75" customHeight="1" x14ac:dyDescent="0.2">
      <c r="A30" s="319" t="s">
        <v>239</v>
      </c>
      <c r="B30" s="320">
        <v>0.2034</v>
      </c>
      <c r="C30" s="321">
        <v>0.22120000000000001</v>
      </c>
      <c r="D30" s="322">
        <v>0.25</v>
      </c>
      <c r="K30" s="300"/>
      <c r="O30" s="301"/>
    </row>
    <row r="31" spans="1:15" ht="18.75" customHeight="1" thickBot="1" x14ac:dyDescent="0.25">
      <c r="A31" s="323" t="s">
        <v>240</v>
      </c>
      <c r="B31" s="324">
        <v>0.19600000000000001</v>
      </c>
      <c r="C31" s="325">
        <v>0.20949999999999999</v>
      </c>
      <c r="D31" s="326">
        <v>0.24229999999999999</v>
      </c>
      <c r="K31" s="308"/>
      <c r="L31" s="327"/>
      <c r="M31" s="327"/>
      <c r="N31" s="328"/>
      <c r="O31" s="310"/>
    </row>
    <row r="32" spans="1:15" ht="38.25" x14ac:dyDescent="0.2">
      <c r="A32" s="323" t="s">
        <v>241</v>
      </c>
      <c r="B32" s="324">
        <v>0.20760000000000001</v>
      </c>
      <c r="C32" s="325">
        <v>0.24179999999999999</v>
      </c>
      <c r="D32" s="326">
        <v>0.26440000000000002</v>
      </c>
      <c r="K32" s="204"/>
    </row>
    <row r="33" spans="1:16" ht="25.5" x14ac:dyDescent="0.2">
      <c r="A33" s="323" t="s">
        <v>242</v>
      </c>
      <c r="B33" s="324">
        <v>0.24</v>
      </c>
      <c r="C33" s="325">
        <v>0.25840000000000002</v>
      </c>
      <c r="D33" s="326">
        <v>0.27860000000000001</v>
      </c>
      <c r="K33" s="329"/>
    </row>
    <row r="34" spans="1:16" ht="13.5" thickBot="1" x14ac:dyDescent="0.25">
      <c r="A34" s="330" t="s">
        <v>243</v>
      </c>
      <c r="B34" s="331">
        <v>0.22800000000000001</v>
      </c>
      <c r="C34" s="332">
        <v>0.27479999999999999</v>
      </c>
      <c r="D34" s="333">
        <v>0.3095</v>
      </c>
    </row>
    <row r="35" spans="1:16" x14ac:dyDescent="0.2">
      <c r="A35" s="334"/>
    </row>
    <row r="36" spans="1:16" ht="13.5" thickBot="1" x14ac:dyDescent="0.25">
      <c r="A36" s="334"/>
    </row>
    <row r="37" spans="1:16" ht="13.5" thickBot="1" x14ac:dyDescent="0.25">
      <c r="A37" s="607" t="s">
        <v>244</v>
      </c>
      <c r="B37" s="316" t="s">
        <v>236</v>
      </c>
      <c r="C37" s="317" t="s">
        <v>237</v>
      </c>
      <c r="D37" s="318" t="s">
        <v>238</v>
      </c>
    </row>
    <row r="38" spans="1:16" ht="13.5" thickBot="1" x14ac:dyDescent="0.25">
      <c r="A38" s="608"/>
      <c r="B38" s="335">
        <v>0.111</v>
      </c>
      <c r="C38" s="336">
        <v>0.14019999999999999</v>
      </c>
      <c r="D38" s="337">
        <v>0.16800000000000001</v>
      </c>
    </row>
    <row r="39" spans="1:16" x14ac:dyDescent="0.2">
      <c r="A39" s="334"/>
    </row>
    <row r="40" spans="1:16" ht="13.5" thickBot="1" x14ac:dyDescent="0.25">
      <c r="A40" s="334"/>
    </row>
    <row r="41" spans="1:16" ht="13.5" customHeight="1" thickBot="1" x14ac:dyDescent="0.25">
      <c r="A41" s="609" t="s">
        <v>235</v>
      </c>
      <c r="B41" s="600" t="s">
        <v>210</v>
      </c>
      <c r="C41" s="601"/>
      <c r="D41" s="602"/>
      <c r="E41" s="600" t="s">
        <v>245</v>
      </c>
      <c r="F41" s="611"/>
      <c r="G41" s="612"/>
      <c r="H41" s="600" t="s">
        <v>246</v>
      </c>
      <c r="I41" s="613"/>
      <c r="J41" s="614"/>
      <c r="K41" s="600" t="s">
        <v>247</v>
      </c>
      <c r="L41" s="601"/>
      <c r="M41" s="602"/>
      <c r="N41" s="600" t="s">
        <v>214</v>
      </c>
      <c r="O41" s="601"/>
      <c r="P41" s="602"/>
    </row>
    <row r="42" spans="1:16" ht="13.5" thickBot="1" x14ac:dyDescent="0.25">
      <c r="A42" s="610"/>
      <c r="B42" s="316" t="s">
        <v>236</v>
      </c>
      <c r="C42" s="317" t="s">
        <v>237</v>
      </c>
      <c r="D42" s="318" t="s">
        <v>238</v>
      </c>
      <c r="E42" s="316" t="s">
        <v>236</v>
      </c>
      <c r="F42" s="317" t="s">
        <v>237</v>
      </c>
      <c r="G42" s="318" t="s">
        <v>238</v>
      </c>
      <c r="H42" s="316" t="s">
        <v>236</v>
      </c>
      <c r="I42" s="317" t="s">
        <v>237</v>
      </c>
      <c r="J42" s="318" t="s">
        <v>238</v>
      </c>
      <c r="K42" s="316" t="s">
        <v>236</v>
      </c>
      <c r="L42" s="317" t="s">
        <v>237</v>
      </c>
      <c r="M42" s="318" t="s">
        <v>238</v>
      </c>
      <c r="N42" s="316" t="s">
        <v>236</v>
      </c>
      <c r="O42" s="317" t="s">
        <v>237</v>
      </c>
      <c r="P42" s="318" t="s">
        <v>238</v>
      </c>
    </row>
    <row r="43" spans="1:16" x14ac:dyDescent="0.2">
      <c r="A43" s="319" t="s">
        <v>239</v>
      </c>
      <c r="B43" s="320">
        <v>0.03</v>
      </c>
      <c r="C43" s="321">
        <v>0.04</v>
      </c>
      <c r="D43" s="322">
        <v>5.5E-2</v>
      </c>
      <c r="E43" s="320">
        <v>9.7000000000000003E-3</v>
      </c>
      <c r="F43" s="321">
        <v>1.2699999999999999E-2</v>
      </c>
      <c r="G43" s="322">
        <v>1.2699999999999999E-2</v>
      </c>
      <c r="H43" s="320">
        <v>8.0000000000000002E-3</v>
      </c>
      <c r="I43" s="321">
        <v>8.0000000000000002E-3</v>
      </c>
      <c r="J43" s="322">
        <v>0.01</v>
      </c>
      <c r="K43" s="320">
        <v>5.8999999999999999E-3</v>
      </c>
      <c r="L43" s="321">
        <v>1.23E-2</v>
      </c>
      <c r="M43" s="322">
        <v>1.3899999999999999E-2</v>
      </c>
      <c r="N43" s="320">
        <v>6.1600000000000002E-2</v>
      </c>
      <c r="O43" s="321">
        <v>7.3999999999999996E-2</v>
      </c>
      <c r="P43" s="322">
        <v>8.9599999999999999E-2</v>
      </c>
    </row>
    <row r="44" spans="1:16" x14ac:dyDescent="0.2">
      <c r="A44" s="323" t="s">
        <v>240</v>
      </c>
      <c r="B44" s="324">
        <v>3.7999999999999999E-2</v>
      </c>
      <c r="C44" s="325">
        <v>4.0099999999999997E-2</v>
      </c>
      <c r="D44" s="326">
        <v>4.6699999999999998E-2</v>
      </c>
      <c r="E44" s="324">
        <v>5.0000000000000001E-3</v>
      </c>
      <c r="F44" s="325">
        <v>5.5999999999999999E-3</v>
      </c>
      <c r="G44" s="326">
        <v>9.7000000000000003E-3</v>
      </c>
      <c r="H44" s="324">
        <v>3.2000000000000002E-3</v>
      </c>
      <c r="I44" s="325">
        <v>4.0000000000000001E-3</v>
      </c>
      <c r="J44" s="326">
        <v>7.4000000000000003E-3</v>
      </c>
      <c r="K44" s="324">
        <v>1.0200000000000001E-2</v>
      </c>
      <c r="L44" s="325">
        <v>1.11E-2</v>
      </c>
      <c r="M44" s="326">
        <v>1.21E-2</v>
      </c>
      <c r="N44" s="324">
        <v>6.6400000000000001E-2</v>
      </c>
      <c r="O44" s="325">
        <v>7.2999999999999995E-2</v>
      </c>
      <c r="P44" s="326">
        <v>8.6900000000000005E-2</v>
      </c>
    </row>
    <row r="45" spans="1:16" ht="38.25" x14ac:dyDescent="0.2">
      <c r="A45" s="323" t="s">
        <v>241</v>
      </c>
      <c r="B45" s="324">
        <v>3.4299999999999997E-2</v>
      </c>
      <c r="C45" s="325">
        <v>4.9299999999999997E-2</v>
      </c>
      <c r="D45" s="326">
        <v>6.7100000000000007E-2</v>
      </c>
      <c r="E45" s="324">
        <v>0.01</v>
      </c>
      <c r="F45" s="325">
        <v>1.3899999999999999E-2</v>
      </c>
      <c r="G45" s="326">
        <v>1.7399999999999999E-2</v>
      </c>
      <c r="H45" s="324">
        <v>2.8E-3</v>
      </c>
      <c r="I45" s="325">
        <v>4.8999999999999998E-3</v>
      </c>
      <c r="J45" s="326">
        <v>7.4999999999999997E-3</v>
      </c>
      <c r="K45" s="324">
        <v>9.4000000000000004E-3</v>
      </c>
      <c r="L45" s="325">
        <v>9.9000000000000008E-3</v>
      </c>
      <c r="M45" s="326">
        <v>1.17E-2</v>
      </c>
      <c r="N45" s="324">
        <v>6.7400000000000002E-2</v>
      </c>
      <c r="O45" s="325">
        <v>8.0399999999999999E-2</v>
      </c>
      <c r="P45" s="326">
        <v>9.4E-2</v>
      </c>
    </row>
    <row r="46" spans="1:16" ht="25.5" x14ac:dyDescent="0.2">
      <c r="A46" s="323" t="s">
        <v>242</v>
      </c>
      <c r="B46" s="324">
        <v>5.2900000000000003E-2</v>
      </c>
      <c r="C46" s="325">
        <v>5.9200000000000003E-2</v>
      </c>
      <c r="D46" s="326">
        <v>7.9299999999999995E-2</v>
      </c>
      <c r="E46" s="324">
        <v>0.01</v>
      </c>
      <c r="F46" s="325">
        <v>1.4800000000000001E-2</v>
      </c>
      <c r="G46" s="326">
        <v>1.9699999999999999E-2</v>
      </c>
      <c r="H46" s="324">
        <v>2.5000000000000001E-3</v>
      </c>
      <c r="I46" s="325">
        <v>5.1000000000000004E-3</v>
      </c>
      <c r="J46" s="326">
        <v>5.5999999999999999E-3</v>
      </c>
      <c r="K46" s="324">
        <v>1.01E-2</v>
      </c>
      <c r="L46" s="325">
        <v>1.0699999999999999E-2</v>
      </c>
      <c r="M46" s="326">
        <v>1.11E-2</v>
      </c>
      <c r="N46" s="324">
        <v>0.08</v>
      </c>
      <c r="O46" s="325">
        <v>8.3099999999999993E-2</v>
      </c>
      <c r="P46" s="326">
        <v>9.5100000000000004E-2</v>
      </c>
    </row>
    <row r="47" spans="1:16" ht="13.5" thickBot="1" x14ac:dyDescent="0.25">
      <c r="A47" s="330" t="s">
        <v>243</v>
      </c>
      <c r="B47" s="331">
        <v>0.04</v>
      </c>
      <c r="C47" s="332">
        <v>5.5199999999999999E-2</v>
      </c>
      <c r="D47" s="333">
        <v>7.85E-2</v>
      </c>
      <c r="E47" s="331">
        <v>1.46E-2</v>
      </c>
      <c r="F47" s="332">
        <v>2.3199999999999998E-2</v>
      </c>
      <c r="G47" s="333">
        <v>3.1600000000000003E-2</v>
      </c>
      <c r="H47" s="331">
        <v>8.0999999999999996E-3</v>
      </c>
      <c r="I47" s="332">
        <v>1.2200000000000001E-2</v>
      </c>
      <c r="J47" s="333">
        <v>1.9900000000000001E-2</v>
      </c>
      <c r="K47" s="331">
        <v>9.4000000000000004E-3</v>
      </c>
      <c r="L47" s="332">
        <v>1.0200000000000001E-2</v>
      </c>
      <c r="M47" s="333">
        <v>1.3299999999999999E-2</v>
      </c>
      <c r="N47" s="331">
        <v>7.1400000000000005E-2</v>
      </c>
      <c r="O47" s="332">
        <v>8.4000000000000005E-2</v>
      </c>
      <c r="P47" s="333">
        <v>0.1043</v>
      </c>
    </row>
    <row r="49" spans="1:43" ht="13.5" thickBot="1" x14ac:dyDescent="0.25"/>
    <row r="50" spans="1:43" ht="13.5" customHeight="1" thickBot="1" x14ac:dyDescent="0.25">
      <c r="A50" s="600" t="s">
        <v>248</v>
      </c>
      <c r="B50" s="601"/>
      <c r="C50" s="601"/>
      <c r="D50" s="602"/>
    </row>
    <row r="51" spans="1:43" ht="13.5" thickBot="1" x14ac:dyDescent="0.25">
      <c r="A51" s="338" t="s">
        <v>249</v>
      </c>
      <c r="B51" s="339" t="s">
        <v>236</v>
      </c>
      <c r="C51" s="340" t="s">
        <v>237</v>
      </c>
      <c r="D51" s="341" t="s">
        <v>238</v>
      </c>
    </row>
    <row r="52" spans="1:43" x14ac:dyDescent="0.2">
      <c r="A52" s="319" t="s">
        <v>210</v>
      </c>
      <c r="B52" s="320">
        <v>1.4999999999999999E-2</v>
      </c>
      <c r="C52" s="321">
        <v>3.4500000000000003E-2</v>
      </c>
      <c r="D52" s="322">
        <v>4.4900000000000002E-2</v>
      </c>
    </row>
    <row r="53" spans="1:43" x14ac:dyDescent="0.2">
      <c r="A53" s="323" t="s">
        <v>246</v>
      </c>
      <c r="B53" s="324">
        <v>3.0000000000000001E-3</v>
      </c>
      <c r="C53" s="325">
        <v>4.7999999999999996E-3</v>
      </c>
      <c r="D53" s="326">
        <v>8.2000000000000007E-3</v>
      </c>
    </row>
    <row r="54" spans="1:43" x14ac:dyDescent="0.2">
      <c r="A54" s="323" t="s">
        <v>245</v>
      </c>
      <c r="B54" s="324">
        <v>5.5999999999999999E-3</v>
      </c>
      <c r="C54" s="325">
        <v>8.5000000000000006E-3</v>
      </c>
      <c r="D54" s="326">
        <v>8.8999999999999999E-3</v>
      </c>
    </row>
    <row r="55" spans="1:43" x14ac:dyDescent="0.2">
      <c r="A55" s="323" t="s">
        <v>247</v>
      </c>
      <c r="B55" s="324">
        <v>8.5000000000000006E-3</v>
      </c>
      <c r="C55" s="325">
        <v>8.5000000000000006E-3</v>
      </c>
      <c r="D55" s="326">
        <v>1.11E-2</v>
      </c>
    </row>
    <row r="56" spans="1:43" ht="13.5" thickBot="1" x14ac:dyDescent="0.25">
      <c r="A56" s="330" t="s">
        <v>214</v>
      </c>
      <c r="B56" s="331">
        <v>3.5000000000000003E-2</v>
      </c>
      <c r="C56" s="332">
        <v>5.11E-2</v>
      </c>
      <c r="D56" s="333">
        <v>6.2199999999999998E-2</v>
      </c>
    </row>
    <row r="57" spans="1:43" x14ac:dyDescent="0.2">
      <c r="D57" s="342"/>
      <c r="F57" s="343"/>
    </row>
    <row r="58" spans="1:43" ht="13.5" thickBot="1" x14ac:dyDescent="0.25"/>
    <row r="59" spans="1:43" ht="13.5" customHeight="1" thickBot="1" x14ac:dyDescent="0.25">
      <c r="A59" s="600" t="s">
        <v>250</v>
      </c>
      <c r="B59" s="601"/>
      <c r="C59" s="601"/>
      <c r="D59" s="602"/>
    </row>
    <row r="60" spans="1:43" ht="13.5" thickBot="1" x14ac:dyDescent="0.25">
      <c r="A60" s="344" t="s">
        <v>235</v>
      </c>
      <c r="B60" s="316" t="s">
        <v>236</v>
      </c>
      <c r="C60" s="317" t="s">
        <v>237</v>
      </c>
      <c r="D60" s="318" t="s">
        <v>238</v>
      </c>
    </row>
    <row r="61" spans="1:43" x14ac:dyDescent="0.2">
      <c r="A61" s="319" t="s">
        <v>239</v>
      </c>
      <c r="B61" s="320">
        <v>3.49E-2</v>
      </c>
      <c r="C61" s="321">
        <v>6.2300000000000001E-2</v>
      </c>
      <c r="D61" s="322">
        <v>8.8700000000000001E-2</v>
      </c>
    </row>
    <row r="62" spans="1:43" x14ac:dyDescent="0.2">
      <c r="A62" s="323" t="s">
        <v>240</v>
      </c>
      <c r="B62" s="324">
        <v>1.9800000000000002E-2</v>
      </c>
      <c r="C62" s="325">
        <v>6.9900000000000004E-2</v>
      </c>
      <c r="D62" s="326">
        <v>0.10680000000000001</v>
      </c>
    </row>
    <row r="63" spans="1:43" ht="38.25" x14ac:dyDescent="0.2">
      <c r="A63" s="323" t="s">
        <v>241</v>
      </c>
      <c r="B63" s="324">
        <v>4.1300000000000003E-2</v>
      </c>
      <c r="C63" s="325">
        <v>7.6399999999999996E-2</v>
      </c>
      <c r="D63" s="326">
        <v>0.1089</v>
      </c>
      <c r="AJ63" s="204"/>
      <c r="AK63" s="204"/>
      <c r="AL63" s="204"/>
      <c r="AM63" s="204"/>
      <c r="AN63" s="204"/>
      <c r="AO63" s="204"/>
      <c r="AP63" s="204"/>
      <c r="AQ63" s="204"/>
    </row>
    <row r="64" spans="1:43" s="204" customFormat="1" ht="25.5" x14ac:dyDescent="0.2">
      <c r="A64" s="323" t="s">
        <v>242</v>
      </c>
      <c r="B64" s="324">
        <v>1.8499999999999999E-2</v>
      </c>
      <c r="C64" s="325">
        <v>5.0500000000000003E-2</v>
      </c>
      <c r="D64" s="326">
        <v>7.4499999999999997E-2</v>
      </c>
      <c r="J64" s="205"/>
      <c r="K64" s="205"/>
      <c r="L64" s="205"/>
      <c r="M64" s="205"/>
      <c r="N64" s="205"/>
      <c r="O64" s="205"/>
      <c r="P64" s="205"/>
      <c r="Q64" s="205"/>
      <c r="R64" s="205"/>
    </row>
    <row r="65" spans="1:43" s="204" customFormat="1" ht="13.5" thickBot="1" x14ac:dyDescent="0.25">
      <c r="A65" s="330" t="s">
        <v>243</v>
      </c>
      <c r="B65" s="331">
        <v>6.2300000000000001E-2</v>
      </c>
      <c r="C65" s="332">
        <v>7.4800000000000005E-2</v>
      </c>
      <c r="D65" s="333">
        <v>9.0899999999999995E-2</v>
      </c>
      <c r="J65" s="205"/>
      <c r="K65" s="205"/>
      <c r="L65" s="205"/>
      <c r="M65" s="205"/>
      <c r="N65" s="205"/>
      <c r="O65" s="205"/>
      <c r="P65" s="205"/>
      <c r="Q65" s="205"/>
      <c r="R65" s="205"/>
      <c r="AJ65" s="205"/>
      <c r="AK65" s="205"/>
      <c r="AL65" s="205"/>
      <c r="AM65" s="205"/>
      <c r="AN65" s="205"/>
      <c r="AO65" s="205"/>
      <c r="AP65" s="205"/>
      <c r="AQ65" s="205"/>
    </row>
    <row r="66" spans="1:43" x14ac:dyDescent="0.2">
      <c r="AJ66" s="204"/>
      <c r="AK66" s="204"/>
      <c r="AL66" s="204"/>
      <c r="AM66" s="204"/>
      <c r="AN66" s="204"/>
      <c r="AO66" s="204"/>
      <c r="AP66" s="204"/>
      <c r="AQ66" s="204"/>
    </row>
    <row r="67" spans="1:43" s="204" customFormat="1" ht="40.5" customHeight="1" x14ac:dyDescent="0.2">
      <c r="A67" s="603" t="s">
        <v>251</v>
      </c>
      <c r="B67" s="604"/>
      <c r="C67" s="604"/>
      <c r="D67" s="604"/>
      <c r="E67" s="605"/>
      <c r="J67" s="205"/>
      <c r="K67" s="205"/>
      <c r="L67" s="205"/>
      <c r="M67" s="205"/>
      <c r="N67" s="205"/>
      <c r="O67" s="205"/>
      <c r="P67" s="205"/>
      <c r="Q67" s="205"/>
      <c r="R67" s="205"/>
      <c r="AJ67" s="205"/>
      <c r="AK67" s="205"/>
      <c r="AL67" s="205"/>
      <c r="AM67" s="205"/>
      <c r="AN67" s="205"/>
      <c r="AO67" s="205"/>
      <c r="AP67" s="205"/>
      <c r="AQ67" s="205"/>
    </row>
    <row r="84" spans="4:38" x14ac:dyDescent="0.2">
      <c r="AJ84" s="345"/>
      <c r="AK84" s="346"/>
      <c r="AL84" s="347"/>
    </row>
    <row r="85" spans="4:38" ht="90" x14ac:dyDescent="0.2">
      <c r="D85" s="204"/>
      <c r="I85" s="205"/>
      <c r="AJ85" s="348"/>
      <c r="AK85" s="349" t="str">
        <f>AK99</f>
        <v>ORIENTAÇÕES PARA O PREENCHIMENTO DAS INFORMAÇÕES NAS CÉLULAS 
(Favor LER as instruções para o preenchimento deste arquivo)</v>
      </c>
      <c r="AL85" s="350"/>
    </row>
    <row r="86" spans="4:38" ht="9" customHeight="1" x14ac:dyDescent="0.2">
      <c r="D86" s="204"/>
      <c r="I86" s="205"/>
      <c r="AJ86" s="348"/>
      <c r="AK86" s="351"/>
      <c r="AL86" s="350"/>
    </row>
    <row r="87" spans="4:38" ht="45" customHeight="1" x14ac:dyDescent="0.2">
      <c r="D87" s="204"/>
      <c r="I87" s="205"/>
      <c r="AJ87" s="348"/>
      <c r="AK87" s="352" t="s">
        <v>252</v>
      </c>
      <c r="AL87" s="350"/>
    </row>
    <row r="88" spans="4:38" ht="9" customHeight="1" x14ac:dyDescent="0.2">
      <c r="D88" s="204"/>
      <c r="I88" s="205"/>
      <c r="AJ88" s="348"/>
      <c r="AK88" s="351"/>
      <c r="AL88" s="350"/>
    </row>
    <row r="89" spans="4:38" ht="63" customHeight="1" x14ac:dyDescent="0.2">
      <c r="D89" s="204"/>
      <c r="I89" s="205"/>
      <c r="AJ89" s="348"/>
      <c r="AK89" s="353" t="s">
        <v>253</v>
      </c>
      <c r="AL89" s="350"/>
    </row>
    <row r="90" spans="4:38" ht="9" customHeight="1" x14ac:dyDescent="0.2">
      <c r="D90" s="204"/>
      <c r="I90" s="205"/>
      <c r="AJ90" s="348"/>
      <c r="AK90" s="351"/>
      <c r="AL90" s="350"/>
    </row>
    <row r="91" spans="4:38" ht="63" customHeight="1" x14ac:dyDescent="0.2">
      <c r="D91" s="204"/>
      <c r="I91" s="205"/>
      <c r="AJ91" s="348"/>
      <c r="AK91" s="354" t="s">
        <v>254</v>
      </c>
      <c r="AL91" s="350"/>
    </row>
    <row r="92" spans="4:38" ht="9" customHeight="1" x14ac:dyDescent="0.2">
      <c r="D92" s="204"/>
      <c r="I92" s="205"/>
      <c r="AJ92" s="355"/>
      <c r="AK92" s="356"/>
      <c r="AL92" s="357"/>
    </row>
    <row r="93" spans="4:38" ht="18" x14ac:dyDescent="0.2">
      <c r="D93" s="204"/>
      <c r="I93" s="205"/>
      <c r="AK93" s="358"/>
    </row>
    <row r="94" spans="4:38" ht="18" x14ac:dyDescent="0.2">
      <c r="D94" s="204"/>
      <c r="I94" s="205"/>
      <c r="AK94" s="358"/>
    </row>
    <row r="95" spans="4:38" ht="18" x14ac:dyDescent="0.2">
      <c r="D95" s="204"/>
      <c r="I95" s="205"/>
      <c r="AK95" s="358"/>
    </row>
    <row r="96" spans="4:38" ht="18" x14ac:dyDescent="0.2">
      <c r="D96" s="204"/>
      <c r="I96" s="205"/>
      <c r="AK96" s="358"/>
    </row>
    <row r="97" spans="4:42" x14ac:dyDescent="0.2">
      <c r="D97" s="204"/>
      <c r="I97" s="205"/>
      <c r="AK97" s="359"/>
    </row>
    <row r="98" spans="4:42" ht="9" customHeight="1" x14ac:dyDescent="0.2">
      <c r="D98" s="204"/>
      <c r="I98" s="205"/>
      <c r="AJ98" s="345"/>
      <c r="AK98" s="360"/>
      <c r="AL98" s="346"/>
      <c r="AM98" s="346"/>
      <c r="AN98" s="346"/>
      <c r="AO98" s="346"/>
      <c r="AP98" s="347"/>
    </row>
    <row r="99" spans="4:42" ht="37.5" customHeight="1" x14ac:dyDescent="0.2">
      <c r="D99" s="204"/>
      <c r="I99" s="205"/>
      <c r="AJ99" s="348"/>
      <c r="AK99" s="606" t="s">
        <v>255</v>
      </c>
      <c r="AL99" s="606"/>
      <c r="AM99" s="606"/>
      <c r="AN99" s="606"/>
      <c r="AO99" s="606"/>
      <c r="AP99" s="350"/>
    </row>
    <row r="100" spans="4:42" ht="6.75" customHeight="1" x14ac:dyDescent="0.2">
      <c r="D100" s="204"/>
      <c r="I100" s="205"/>
      <c r="AJ100" s="348"/>
      <c r="AK100" s="361"/>
      <c r="AL100" s="362"/>
      <c r="AM100" s="362"/>
      <c r="AN100" s="362"/>
      <c r="AO100" s="362"/>
      <c r="AP100" s="350"/>
    </row>
    <row r="101" spans="4:42" ht="60.95" customHeight="1" x14ac:dyDescent="0.2">
      <c r="D101" s="204"/>
      <c r="I101" s="205"/>
      <c r="AJ101" s="348"/>
      <c r="AK101" s="352" t="s">
        <v>256</v>
      </c>
      <c r="AL101" s="362"/>
      <c r="AM101" s="353" t="s">
        <v>253</v>
      </c>
      <c r="AN101" s="362"/>
      <c r="AO101" s="354" t="s">
        <v>254</v>
      </c>
      <c r="AP101" s="350"/>
    </row>
    <row r="102" spans="4:42" ht="9" customHeight="1" x14ac:dyDescent="0.2">
      <c r="D102" s="204"/>
      <c r="I102" s="205"/>
      <c r="AJ102" s="355"/>
      <c r="AK102" s="363"/>
      <c r="AL102" s="364"/>
      <c r="AM102" s="364"/>
      <c r="AN102" s="364"/>
      <c r="AO102" s="364"/>
      <c r="AP102" s="357"/>
    </row>
  </sheetData>
  <mergeCells count="17">
    <mergeCell ref="A28:D28"/>
    <mergeCell ref="A1:D1"/>
    <mergeCell ref="K1:O1"/>
    <mergeCell ref="A2:A6"/>
    <mergeCell ref="K2:L6"/>
    <mergeCell ref="A14:D14"/>
    <mergeCell ref="A37:A38"/>
    <mergeCell ref="A41:A42"/>
    <mergeCell ref="B41:D41"/>
    <mergeCell ref="E41:G41"/>
    <mergeCell ref="H41:J41"/>
    <mergeCell ref="N41:P41"/>
    <mergeCell ref="A50:D50"/>
    <mergeCell ref="A59:D59"/>
    <mergeCell ref="A67:E67"/>
    <mergeCell ref="AK99:AO99"/>
    <mergeCell ref="K41:M41"/>
  </mergeCells>
  <pageMargins left="0.511811024" right="0.511811024" top="0.78740157499999996" bottom="0.78740157499999996" header="0.31496062000000002" footer="0.31496062000000002"/>
  <pageSetup paperSize="9" scale="11" fitToHeight="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opLeftCell="A103" workbookViewId="0">
      <selection activeCell="B119" sqref="B119"/>
    </sheetView>
  </sheetViews>
  <sheetFormatPr defaultRowHeight="12.75" x14ac:dyDescent="0.2"/>
  <cols>
    <col min="1" max="1" width="28" bestFit="1" customWidth="1"/>
    <col min="2" max="2" width="22.5703125" bestFit="1" customWidth="1"/>
    <col min="3" max="3" width="39.28515625" bestFit="1" customWidth="1"/>
    <col min="4" max="4" width="28" bestFit="1" customWidth="1"/>
    <col min="5" max="5" width="20.85546875" bestFit="1" customWidth="1"/>
  </cols>
  <sheetData>
    <row r="1" spans="1:8" x14ac:dyDescent="0.2">
      <c r="A1" t="s">
        <v>180</v>
      </c>
    </row>
    <row r="2" spans="1:8" x14ac:dyDescent="0.2">
      <c r="A2" t="s">
        <v>258</v>
      </c>
    </row>
    <row r="3" spans="1:8" x14ac:dyDescent="0.2">
      <c r="A3" t="s">
        <v>257</v>
      </c>
      <c r="B3">
        <v>6.42</v>
      </c>
      <c r="C3">
        <v>2.5</v>
      </c>
      <c r="D3">
        <v>7.8</v>
      </c>
      <c r="E3">
        <v>20</v>
      </c>
      <c r="G3">
        <f>SUM(B3:F3)</f>
        <v>36.72</v>
      </c>
      <c r="H3" t="s">
        <v>93</v>
      </c>
    </row>
    <row r="5" spans="1:8" x14ac:dyDescent="0.2">
      <c r="A5" s="403" t="s">
        <v>179</v>
      </c>
      <c r="B5" s="403" t="s">
        <v>264</v>
      </c>
      <c r="C5" s="403" t="s">
        <v>281</v>
      </c>
      <c r="D5" s="403" t="s">
        <v>273</v>
      </c>
      <c r="E5" s="403" t="s">
        <v>274</v>
      </c>
    </row>
    <row r="6" spans="1:8" x14ac:dyDescent="0.2">
      <c r="A6" s="403" t="s">
        <v>265</v>
      </c>
      <c r="B6" s="403" t="s">
        <v>275</v>
      </c>
      <c r="C6" s="403" t="s">
        <v>276</v>
      </c>
      <c r="D6" s="403" t="s">
        <v>277</v>
      </c>
      <c r="E6" s="403" t="s">
        <v>278</v>
      </c>
    </row>
    <row r="7" spans="1:8" x14ac:dyDescent="0.2">
      <c r="B7" s="403" t="s">
        <v>266</v>
      </c>
      <c r="C7" s="403" t="s">
        <v>267</v>
      </c>
      <c r="D7" s="403" t="s">
        <v>279</v>
      </c>
      <c r="E7" s="403" t="s">
        <v>280</v>
      </c>
    </row>
    <row r="8" spans="1:8" x14ac:dyDescent="0.2">
      <c r="A8" t="s">
        <v>289</v>
      </c>
      <c r="B8" s="403" t="s">
        <v>290</v>
      </c>
      <c r="C8" s="403" t="s">
        <v>292</v>
      </c>
    </row>
    <row r="9" spans="1:8" x14ac:dyDescent="0.2">
      <c r="A9" t="s">
        <v>293</v>
      </c>
      <c r="B9" s="403" t="s">
        <v>294</v>
      </c>
      <c r="C9" s="403"/>
    </row>
    <row r="10" spans="1:8" x14ac:dyDescent="0.2">
      <c r="A10" t="s">
        <v>265</v>
      </c>
      <c r="B10" s="403" t="s">
        <v>297</v>
      </c>
      <c r="C10" s="403" t="s">
        <v>298</v>
      </c>
    </row>
    <row r="11" spans="1:8" x14ac:dyDescent="0.2">
      <c r="B11" s="403"/>
      <c r="C11" s="403"/>
    </row>
    <row r="12" spans="1:8" x14ac:dyDescent="0.2">
      <c r="A12" t="s">
        <v>303</v>
      </c>
      <c r="B12" s="403" t="s">
        <v>341</v>
      </c>
      <c r="C12" s="403" t="s">
        <v>313</v>
      </c>
    </row>
    <row r="13" spans="1:8" x14ac:dyDescent="0.2">
      <c r="B13" s="403" t="s">
        <v>304</v>
      </c>
      <c r="C13" s="403" t="s">
        <v>314</v>
      </c>
    </row>
    <row r="14" spans="1:8" x14ac:dyDescent="0.2">
      <c r="B14" s="403" t="s">
        <v>306</v>
      </c>
      <c r="C14" s="403" t="s">
        <v>315</v>
      </c>
      <c r="D14" t="s">
        <v>316</v>
      </c>
    </row>
    <row r="15" spans="1:8" x14ac:dyDescent="0.2">
      <c r="B15" s="403" t="s">
        <v>307</v>
      </c>
      <c r="C15" s="403"/>
      <c r="D15" t="s">
        <v>317</v>
      </c>
    </row>
    <row r="16" spans="1:8" x14ac:dyDescent="0.2">
      <c r="B16" s="403" t="s">
        <v>318</v>
      </c>
      <c r="C16" s="403" t="s">
        <v>319</v>
      </c>
    </row>
    <row r="17" spans="1:5" x14ac:dyDescent="0.2">
      <c r="B17" s="403" t="s">
        <v>308</v>
      </c>
      <c r="C17" s="403" t="s">
        <v>320</v>
      </c>
    </row>
    <row r="18" spans="1:5" x14ac:dyDescent="0.2">
      <c r="B18" s="403"/>
      <c r="C18" s="403"/>
    </row>
    <row r="19" spans="1:5" x14ac:dyDescent="0.2">
      <c r="A19" s="403" t="s">
        <v>272</v>
      </c>
    </row>
    <row r="20" spans="1:5" x14ac:dyDescent="0.2">
      <c r="A20" s="403" t="s">
        <v>179</v>
      </c>
      <c r="B20" s="403" t="s">
        <v>302</v>
      </c>
      <c r="C20" s="403" t="s">
        <v>281</v>
      </c>
      <c r="D20" s="403" t="s">
        <v>282</v>
      </c>
      <c r="E20" s="403" t="s">
        <v>283</v>
      </c>
    </row>
    <row r="21" spans="1:5" x14ac:dyDescent="0.2">
      <c r="A21" s="403" t="s">
        <v>265</v>
      </c>
      <c r="B21" s="403" t="s">
        <v>285</v>
      </c>
      <c r="C21" s="403" t="s">
        <v>284</v>
      </c>
      <c r="D21" s="403" t="s">
        <v>286</v>
      </c>
      <c r="E21" s="403" t="s">
        <v>287</v>
      </c>
    </row>
    <row r="22" spans="1:5" x14ac:dyDescent="0.2">
      <c r="B22" s="403" t="s">
        <v>266</v>
      </c>
      <c r="C22" s="403" t="s">
        <v>267</v>
      </c>
      <c r="D22" s="403" t="s">
        <v>270</v>
      </c>
      <c r="E22" s="403" t="s">
        <v>288</v>
      </c>
    </row>
    <row r="24" spans="1:5" x14ac:dyDescent="0.2">
      <c r="A24" t="s">
        <v>289</v>
      </c>
      <c r="B24" s="403" t="s">
        <v>290</v>
      </c>
      <c r="C24" s="403" t="s">
        <v>309</v>
      </c>
    </row>
    <row r="25" spans="1:5" x14ac:dyDescent="0.2">
      <c r="A25" t="s">
        <v>293</v>
      </c>
      <c r="B25" s="403" t="s">
        <v>310</v>
      </c>
      <c r="C25" s="403"/>
    </row>
    <row r="26" spans="1:5" x14ac:dyDescent="0.2">
      <c r="A26" t="s">
        <v>265</v>
      </c>
      <c r="B26" s="403" t="s">
        <v>311</v>
      </c>
      <c r="C26" s="403" t="s">
        <v>312</v>
      </c>
    </row>
    <row r="28" spans="1:5" x14ac:dyDescent="0.2">
      <c r="A28" t="s">
        <v>303</v>
      </c>
      <c r="B28" s="403" t="s">
        <v>321</v>
      </c>
      <c r="C28" s="403" t="s">
        <v>322</v>
      </c>
    </row>
    <row r="29" spans="1:5" x14ac:dyDescent="0.2">
      <c r="B29" s="403" t="s">
        <v>304</v>
      </c>
      <c r="C29" s="403" t="s">
        <v>323</v>
      </c>
    </row>
    <row r="30" spans="1:5" x14ac:dyDescent="0.2">
      <c r="B30" s="403" t="s">
        <v>306</v>
      </c>
      <c r="C30" s="403" t="s">
        <v>324</v>
      </c>
      <c r="D30" t="s">
        <v>325</v>
      </c>
    </row>
    <row r="31" spans="1:5" x14ac:dyDescent="0.2">
      <c r="B31" s="403" t="s">
        <v>307</v>
      </c>
      <c r="C31" s="403"/>
      <c r="D31" t="s">
        <v>326</v>
      </c>
    </row>
    <row r="32" spans="1:5" x14ac:dyDescent="0.2">
      <c r="B32" s="403" t="s">
        <v>318</v>
      </c>
      <c r="C32" s="403" t="s">
        <v>327</v>
      </c>
    </row>
    <row r="33" spans="1:6" x14ac:dyDescent="0.2">
      <c r="B33" s="403" t="s">
        <v>308</v>
      </c>
      <c r="C33" s="403" t="s">
        <v>328</v>
      </c>
    </row>
    <row r="35" spans="1:6" x14ac:dyDescent="0.2">
      <c r="A35" t="s">
        <v>342</v>
      </c>
    </row>
    <row r="36" spans="1:6" x14ac:dyDescent="0.2">
      <c r="A36" t="s">
        <v>182</v>
      </c>
      <c r="B36" t="s">
        <v>329</v>
      </c>
    </row>
    <row r="37" spans="1:6" x14ac:dyDescent="0.2">
      <c r="B37" t="s">
        <v>293</v>
      </c>
      <c r="C37" t="s">
        <v>330</v>
      </c>
    </row>
    <row r="38" spans="1:6" x14ac:dyDescent="0.2">
      <c r="B38" t="s">
        <v>333</v>
      </c>
      <c r="C38" t="s">
        <v>334</v>
      </c>
      <c r="D38" t="s">
        <v>335</v>
      </c>
      <c r="E38" t="s">
        <v>336</v>
      </c>
      <c r="F38" t="s">
        <v>337</v>
      </c>
    </row>
    <row r="39" spans="1:6" x14ac:dyDescent="0.2">
      <c r="B39" t="s">
        <v>339</v>
      </c>
      <c r="C39" t="s">
        <v>338</v>
      </c>
      <c r="D39" t="s">
        <v>360</v>
      </c>
      <c r="E39" t="s">
        <v>361</v>
      </c>
      <c r="F39" t="s">
        <v>362</v>
      </c>
    </row>
    <row r="40" spans="1:6" x14ac:dyDescent="0.2">
      <c r="B40" t="s">
        <v>318</v>
      </c>
      <c r="C40" t="s">
        <v>340</v>
      </c>
    </row>
    <row r="42" spans="1:6" x14ac:dyDescent="0.2">
      <c r="A42" t="s">
        <v>343</v>
      </c>
      <c r="B42" t="s">
        <v>345</v>
      </c>
    </row>
    <row r="43" spans="1:6" x14ac:dyDescent="0.2">
      <c r="B43" t="s">
        <v>293</v>
      </c>
      <c r="C43" t="s">
        <v>346</v>
      </c>
    </row>
    <row r="44" spans="1:6" x14ac:dyDescent="0.2">
      <c r="B44" t="s">
        <v>347</v>
      </c>
      <c r="C44" t="s">
        <v>348</v>
      </c>
    </row>
    <row r="45" spans="1:6" x14ac:dyDescent="0.2">
      <c r="B45" t="s">
        <v>349</v>
      </c>
      <c r="C45" t="s">
        <v>350</v>
      </c>
      <c r="D45" t="s">
        <v>351</v>
      </c>
    </row>
    <row r="46" spans="1:6" x14ac:dyDescent="0.2">
      <c r="B46" t="s">
        <v>352</v>
      </c>
      <c r="C46" t="s">
        <v>353</v>
      </c>
      <c r="D46" t="s">
        <v>354</v>
      </c>
    </row>
    <row r="47" spans="1:6" x14ac:dyDescent="0.2">
      <c r="B47" t="s">
        <v>355</v>
      </c>
      <c r="C47" t="s">
        <v>356</v>
      </c>
      <c r="D47" t="s">
        <v>357</v>
      </c>
      <c r="E47" t="s">
        <v>358</v>
      </c>
    </row>
    <row r="48" spans="1:6" x14ac:dyDescent="0.2">
      <c r="B48" t="s">
        <v>318</v>
      </c>
      <c r="C48" t="s">
        <v>359</v>
      </c>
    </row>
    <row r="50" spans="1:6" x14ac:dyDescent="0.2">
      <c r="A50" t="s">
        <v>365</v>
      </c>
      <c r="B50" t="s">
        <v>366</v>
      </c>
    </row>
    <row r="51" spans="1:6" x14ac:dyDescent="0.2">
      <c r="B51" t="s">
        <v>369</v>
      </c>
      <c r="C51" t="s">
        <v>367</v>
      </c>
      <c r="D51" t="s">
        <v>368</v>
      </c>
      <c r="E51" t="s">
        <v>373</v>
      </c>
      <c r="F51" t="s">
        <v>370</v>
      </c>
    </row>
    <row r="52" spans="1:6" x14ac:dyDescent="0.2">
      <c r="B52" t="s">
        <v>371</v>
      </c>
      <c r="D52" t="s">
        <v>372</v>
      </c>
      <c r="E52" t="s">
        <v>374</v>
      </c>
      <c r="F52" t="s">
        <v>375</v>
      </c>
    </row>
    <row r="53" spans="1:6" x14ac:dyDescent="0.2">
      <c r="B53" t="s">
        <v>318</v>
      </c>
      <c r="C53" t="s">
        <v>377</v>
      </c>
    </row>
    <row r="55" spans="1:6" x14ac:dyDescent="0.2">
      <c r="A55" t="s">
        <v>161</v>
      </c>
      <c r="B55" t="s">
        <v>379</v>
      </c>
      <c r="C55" t="s">
        <v>380</v>
      </c>
    </row>
    <row r="56" spans="1:6" x14ac:dyDescent="0.2">
      <c r="B56" t="s">
        <v>381</v>
      </c>
      <c r="C56" t="s">
        <v>382</v>
      </c>
      <c r="D56" t="s">
        <v>383</v>
      </c>
      <c r="E56" s="633" t="s">
        <v>389</v>
      </c>
    </row>
    <row r="57" spans="1:6" x14ac:dyDescent="0.2">
      <c r="B57" t="s">
        <v>384</v>
      </c>
      <c r="C57" t="s">
        <v>385</v>
      </c>
      <c r="D57" t="s">
        <v>386</v>
      </c>
      <c r="E57" s="633"/>
    </row>
    <row r="58" spans="1:6" x14ac:dyDescent="0.2">
      <c r="B58" t="s">
        <v>387</v>
      </c>
      <c r="C58" t="s">
        <v>382</v>
      </c>
      <c r="D58" t="s">
        <v>383</v>
      </c>
      <c r="E58" s="633" t="s">
        <v>389</v>
      </c>
    </row>
    <row r="59" spans="1:6" x14ac:dyDescent="0.2">
      <c r="B59" t="s">
        <v>388</v>
      </c>
      <c r="C59" t="s">
        <v>385</v>
      </c>
      <c r="D59" t="s">
        <v>386</v>
      </c>
      <c r="E59" s="633"/>
    </row>
    <row r="61" spans="1:6" x14ac:dyDescent="0.2">
      <c r="A61" t="s">
        <v>390</v>
      </c>
      <c r="B61" t="s">
        <v>344</v>
      </c>
    </row>
    <row r="63" spans="1:6" x14ac:dyDescent="0.2">
      <c r="A63" t="s">
        <v>392</v>
      </c>
    </row>
    <row r="65" spans="1:8" x14ac:dyDescent="0.2">
      <c r="A65" t="s">
        <v>258</v>
      </c>
      <c r="B65" t="s">
        <v>395</v>
      </c>
      <c r="C65" t="s">
        <v>396</v>
      </c>
      <c r="D65" t="s">
        <v>397</v>
      </c>
      <c r="E65" t="s">
        <v>398</v>
      </c>
    </row>
    <row r="66" spans="1:8" x14ac:dyDescent="0.2">
      <c r="B66">
        <v>0.38</v>
      </c>
      <c r="C66">
        <v>0.75</v>
      </c>
      <c r="D66">
        <v>1.73</v>
      </c>
      <c r="E66">
        <v>0.73</v>
      </c>
      <c r="G66" t="s">
        <v>24</v>
      </c>
      <c r="H66">
        <f>SUM(B66:E66)</f>
        <v>3.59</v>
      </c>
    </row>
    <row r="68" spans="1:8" x14ac:dyDescent="0.2">
      <c r="A68" t="s">
        <v>400</v>
      </c>
      <c r="B68">
        <v>0.8</v>
      </c>
      <c r="C68">
        <v>1.8</v>
      </c>
      <c r="D68">
        <f>(B68*C68)</f>
        <v>1.4400000000000002</v>
      </c>
    </row>
    <row r="69" spans="1:8" x14ac:dyDescent="0.2">
      <c r="B69">
        <v>0.8</v>
      </c>
      <c r="C69">
        <v>1.8</v>
      </c>
      <c r="D69">
        <f t="shared" ref="D69:D72" si="0">(B69*C69)</f>
        <v>1.4400000000000002</v>
      </c>
    </row>
    <row r="70" spans="1:8" x14ac:dyDescent="0.2">
      <c r="B70">
        <v>0.7</v>
      </c>
      <c r="C70">
        <v>2.1</v>
      </c>
      <c r="D70">
        <f t="shared" si="0"/>
        <v>1.47</v>
      </c>
    </row>
    <row r="71" spans="1:8" x14ac:dyDescent="0.2">
      <c r="B71">
        <v>0.8</v>
      </c>
      <c r="C71">
        <v>2.1</v>
      </c>
      <c r="D71">
        <f t="shared" si="0"/>
        <v>1.6800000000000002</v>
      </c>
    </row>
    <row r="72" spans="1:8" x14ac:dyDescent="0.2">
      <c r="B72">
        <v>0.8</v>
      </c>
      <c r="C72">
        <v>2.1</v>
      </c>
      <c r="D72">
        <f t="shared" si="0"/>
        <v>1.6800000000000002</v>
      </c>
    </row>
    <row r="73" spans="1:8" x14ac:dyDescent="0.2">
      <c r="D73">
        <f>SUM(D68:D72)</f>
        <v>7.7100000000000009</v>
      </c>
      <c r="E73" t="s">
        <v>155</v>
      </c>
    </row>
    <row r="75" spans="1:8" x14ac:dyDescent="0.2">
      <c r="A75" t="s">
        <v>401</v>
      </c>
      <c r="B75">
        <v>13.9</v>
      </c>
      <c r="C75">
        <v>2.1</v>
      </c>
      <c r="D75">
        <f>(B75*C75)</f>
        <v>29.19</v>
      </c>
    </row>
    <row r="76" spans="1:8" x14ac:dyDescent="0.2">
      <c r="B76">
        <v>4.5999999999999996</v>
      </c>
      <c r="C76">
        <v>2.1</v>
      </c>
      <c r="D76">
        <f t="shared" ref="D76:D80" si="1">(B76*C76)</f>
        <v>9.66</v>
      </c>
    </row>
    <row r="77" spans="1:8" x14ac:dyDescent="0.2">
      <c r="B77">
        <v>4.5999999999999996</v>
      </c>
      <c r="C77">
        <v>2.1</v>
      </c>
      <c r="D77">
        <f t="shared" si="1"/>
        <v>9.66</v>
      </c>
    </row>
    <row r="78" spans="1:8" x14ac:dyDescent="0.2">
      <c r="B78">
        <v>5</v>
      </c>
      <c r="C78">
        <v>2.1</v>
      </c>
      <c r="D78">
        <f t="shared" si="1"/>
        <v>10.5</v>
      </c>
    </row>
    <row r="79" spans="1:8" x14ac:dyDescent="0.2">
      <c r="B79">
        <v>6.8</v>
      </c>
      <c r="C79">
        <v>2.1</v>
      </c>
      <c r="D79">
        <f t="shared" si="1"/>
        <v>14.28</v>
      </c>
    </row>
    <row r="80" spans="1:8" x14ac:dyDescent="0.2">
      <c r="B80">
        <v>13.84</v>
      </c>
      <c r="C80">
        <v>2.1</v>
      </c>
      <c r="D80">
        <f t="shared" si="1"/>
        <v>29.064</v>
      </c>
    </row>
    <row r="81" spans="1:5" x14ac:dyDescent="0.2">
      <c r="D81">
        <f>SUM(D75:D80)</f>
        <v>102.35400000000001</v>
      </c>
      <c r="E81" t="s">
        <v>155</v>
      </c>
    </row>
    <row r="82" spans="1:5" x14ac:dyDescent="0.2">
      <c r="A82" t="s">
        <v>161</v>
      </c>
      <c r="B82" t="s">
        <v>402</v>
      </c>
    </row>
    <row r="83" spans="1:5" x14ac:dyDescent="0.2">
      <c r="B83" t="s">
        <v>403</v>
      </c>
    </row>
    <row r="84" spans="1:5" x14ac:dyDescent="0.2">
      <c r="B84" t="s">
        <v>404</v>
      </c>
    </row>
    <row r="86" spans="1:5" x14ac:dyDescent="0.2">
      <c r="A86" t="s">
        <v>406</v>
      </c>
      <c r="B86" t="s">
        <v>407</v>
      </c>
    </row>
    <row r="88" spans="1:5" x14ac:dyDescent="0.2">
      <c r="A88" t="s">
        <v>410</v>
      </c>
    </row>
    <row r="89" spans="1:5" x14ac:dyDescent="0.2">
      <c r="A89" t="s">
        <v>411</v>
      </c>
      <c r="B89">
        <v>1.2</v>
      </c>
      <c r="C89">
        <v>2.1</v>
      </c>
      <c r="D89">
        <f>(B89*C89)</f>
        <v>2.52</v>
      </c>
    </row>
    <row r="90" spans="1:5" x14ac:dyDescent="0.2">
      <c r="A90" t="s">
        <v>412</v>
      </c>
      <c r="B90">
        <v>1.2</v>
      </c>
      <c r="C90">
        <v>2.1</v>
      </c>
      <c r="D90">
        <f t="shared" ref="D90:D92" si="2">(B90*C90)</f>
        <v>2.52</v>
      </c>
    </row>
    <row r="91" spans="1:5" x14ac:dyDescent="0.2">
      <c r="A91" t="s">
        <v>412</v>
      </c>
      <c r="B91">
        <v>0.9</v>
      </c>
      <c r="C91">
        <v>2.1</v>
      </c>
      <c r="D91">
        <f t="shared" si="2"/>
        <v>1.8900000000000001</v>
      </c>
    </row>
    <row r="92" spans="1:5" x14ac:dyDescent="0.2">
      <c r="A92" t="s">
        <v>412</v>
      </c>
      <c r="B92">
        <v>0.8</v>
      </c>
      <c r="C92">
        <v>2.1</v>
      </c>
      <c r="D92">
        <f t="shared" si="2"/>
        <v>1.6800000000000002</v>
      </c>
    </row>
    <row r="94" spans="1:5" x14ac:dyDescent="0.2">
      <c r="C94" t="s">
        <v>412</v>
      </c>
      <c r="D94">
        <f>SUM(D90:D93)</f>
        <v>6.09</v>
      </c>
    </row>
    <row r="96" spans="1:5" x14ac:dyDescent="0.2">
      <c r="A96" t="s">
        <v>435</v>
      </c>
    </row>
    <row r="97" spans="1:6" x14ac:dyDescent="0.2">
      <c r="A97" t="s">
        <v>436</v>
      </c>
      <c r="B97">
        <v>2</v>
      </c>
      <c r="C97" s="503" t="s">
        <v>441</v>
      </c>
      <c r="D97" s="502" t="s">
        <v>442</v>
      </c>
      <c r="E97" s="502" t="s">
        <v>444</v>
      </c>
      <c r="F97" s="502" t="s">
        <v>443</v>
      </c>
    </row>
    <row r="98" spans="1:6" x14ac:dyDescent="0.2">
      <c r="B98">
        <v>5</v>
      </c>
      <c r="D98" s="502">
        <v>27.67</v>
      </c>
      <c r="E98" s="502">
        <v>180</v>
      </c>
      <c r="F98" s="502">
        <v>140.4</v>
      </c>
    </row>
    <row r="99" spans="1:6" x14ac:dyDescent="0.2">
      <c r="B99">
        <v>3</v>
      </c>
      <c r="D99" s="502">
        <v>27.67</v>
      </c>
      <c r="E99" s="502"/>
    </row>
    <row r="100" spans="1:6" x14ac:dyDescent="0.2">
      <c r="B100">
        <v>2</v>
      </c>
      <c r="D100" s="502">
        <v>27.67</v>
      </c>
      <c r="E100" s="502">
        <f>(E98*1.3)</f>
        <v>234</v>
      </c>
    </row>
    <row r="101" spans="1:6" x14ac:dyDescent="0.2">
      <c r="B101">
        <v>1</v>
      </c>
      <c r="D101" s="502">
        <v>27.67</v>
      </c>
      <c r="E101" s="502"/>
    </row>
    <row r="102" spans="1:6" x14ac:dyDescent="0.2">
      <c r="B102">
        <v>1</v>
      </c>
      <c r="D102" s="502">
        <v>27.67</v>
      </c>
      <c r="E102" s="502"/>
    </row>
    <row r="103" spans="1:6" x14ac:dyDescent="0.2">
      <c r="B103">
        <v>2</v>
      </c>
      <c r="D103" s="502"/>
      <c r="E103" s="502"/>
    </row>
    <row r="104" spans="1:6" x14ac:dyDescent="0.2">
      <c r="B104">
        <v>1</v>
      </c>
      <c r="D104" s="502">
        <f>SUM(D98:D103)</f>
        <v>138.35000000000002</v>
      </c>
      <c r="E104" s="502"/>
    </row>
    <row r="105" spans="1:6" x14ac:dyDescent="0.2">
      <c r="B105">
        <v>2</v>
      </c>
      <c r="D105" s="502">
        <f>(D104*1.3)</f>
        <v>179.85500000000005</v>
      </c>
    </row>
    <row r="106" spans="1:6" x14ac:dyDescent="0.2">
      <c r="B106">
        <v>1</v>
      </c>
      <c r="E106">
        <f>(D105+E100+F98)</f>
        <v>554.255</v>
      </c>
    </row>
    <row r="107" spans="1:6" x14ac:dyDescent="0.2">
      <c r="B107">
        <v>4</v>
      </c>
    </row>
    <row r="108" spans="1:6" x14ac:dyDescent="0.2">
      <c r="B108">
        <v>29</v>
      </c>
    </row>
    <row r="109" spans="1:6" x14ac:dyDescent="0.2">
      <c r="B109">
        <v>1</v>
      </c>
    </row>
    <row r="110" spans="1:6" x14ac:dyDescent="0.2">
      <c r="B110">
        <v>2</v>
      </c>
    </row>
    <row r="111" spans="1:6" x14ac:dyDescent="0.2">
      <c r="B111">
        <v>4</v>
      </c>
    </row>
    <row r="113" spans="1:3" x14ac:dyDescent="0.2">
      <c r="A113" t="s">
        <v>463</v>
      </c>
      <c r="B113" t="s">
        <v>469</v>
      </c>
      <c r="C113" t="s">
        <v>470</v>
      </c>
    </row>
    <row r="114" spans="1:3" x14ac:dyDescent="0.2">
      <c r="A114" t="s">
        <v>464</v>
      </c>
      <c r="B114">
        <v>11.14</v>
      </c>
      <c r="C114">
        <v>37.74</v>
      </c>
    </row>
    <row r="115" spans="1:3" x14ac:dyDescent="0.2">
      <c r="A115" t="s">
        <v>465</v>
      </c>
      <c r="B115">
        <v>3.5</v>
      </c>
      <c r="C115">
        <v>23.02</v>
      </c>
    </row>
    <row r="116" spans="1:3" x14ac:dyDescent="0.2">
      <c r="A116" t="s">
        <v>466</v>
      </c>
      <c r="B116">
        <v>0.9</v>
      </c>
      <c r="C116">
        <v>3.98</v>
      </c>
    </row>
    <row r="117" spans="1:3" x14ac:dyDescent="0.2">
      <c r="A117" t="s">
        <v>467</v>
      </c>
      <c r="B117">
        <v>14.18</v>
      </c>
      <c r="C117">
        <v>45.59</v>
      </c>
    </row>
    <row r="118" spans="1:3" x14ac:dyDescent="0.2">
      <c r="A118" t="s">
        <v>468</v>
      </c>
      <c r="B118">
        <v>3.68</v>
      </c>
      <c r="C118">
        <v>23.97</v>
      </c>
    </row>
    <row r="119" spans="1:3" x14ac:dyDescent="0.2">
      <c r="B119">
        <f>SUM(B114:B118)</f>
        <v>33.4</v>
      </c>
      <c r="C119">
        <f>SUM(C114:C118)</f>
        <v>134.30000000000001</v>
      </c>
    </row>
  </sheetData>
  <mergeCells count="2">
    <mergeCell ref="E56:E57"/>
    <mergeCell ref="E58:E59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000"/>
  <sheetViews>
    <sheetView workbookViewId="0"/>
  </sheetViews>
  <sheetFormatPr defaultColWidth="12.5703125" defaultRowHeight="15" customHeight="1" x14ac:dyDescent="0.2"/>
  <cols>
    <col min="1" max="1" width="16" customWidth="1"/>
    <col min="2" max="2" width="60.140625" customWidth="1"/>
    <col min="3" max="3" width="29.85546875" customWidth="1"/>
    <col min="4" max="6" width="8.5703125" customWidth="1"/>
    <col min="7" max="7" width="15.42578125" customWidth="1"/>
    <col min="8" max="26" width="8.5703125" customWidth="1"/>
  </cols>
  <sheetData>
    <row r="1" spans="1:9" ht="12.75" customHeight="1" x14ac:dyDescent="0.2">
      <c r="A1" s="634" t="s">
        <v>96</v>
      </c>
      <c r="B1" s="635"/>
      <c r="C1" s="635"/>
      <c r="D1" s="635"/>
      <c r="E1" s="635"/>
      <c r="F1" s="635"/>
      <c r="G1" s="636"/>
    </row>
    <row r="2" spans="1:9" ht="12.75" customHeight="1" x14ac:dyDescent="0.2">
      <c r="A2" s="637"/>
      <c r="B2" s="638"/>
      <c r="C2" s="638"/>
      <c r="D2" s="638"/>
      <c r="E2" s="638"/>
      <c r="F2" s="638"/>
      <c r="G2" s="639"/>
    </row>
    <row r="3" spans="1:9" ht="12.75" customHeight="1" x14ac:dyDescent="0.2">
      <c r="A3" s="637"/>
      <c r="B3" s="638"/>
      <c r="C3" s="638"/>
      <c r="D3" s="638"/>
      <c r="E3" s="638"/>
      <c r="F3" s="638"/>
      <c r="G3" s="639"/>
    </row>
    <row r="4" spans="1:9" ht="12.75" customHeight="1" x14ac:dyDescent="0.2">
      <c r="A4" s="640"/>
      <c r="B4" s="641"/>
      <c r="C4" s="641"/>
      <c r="D4" s="641"/>
      <c r="E4" s="641"/>
      <c r="F4" s="641"/>
      <c r="G4" s="642"/>
    </row>
    <row r="5" spans="1:9" ht="12.75" customHeight="1" x14ac:dyDescent="0.2">
      <c r="A5" s="643" t="s">
        <v>97</v>
      </c>
      <c r="B5" s="643" t="s">
        <v>89</v>
      </c>
      <c r="C5" s="643" t="s">
        <v>98</v>
      </c>
      <c r="D5" s="645" t="s">
        <v>90</v>
      </c>
      <c r="E5" s="645" t="s">
        <v>91</v>
      </c>
      <c r="F5" s="645" t="s">
        <v>92</v>
      </c>
      <c r="G5" s="645" t="s">
        <v>99</v>
      </c>
      <c r="H5" s="1" t="s">
        <v>100</v>
      </c>
    </row>
    <row r="6" spans="1:9" ht="12.75" customHeight="1" x14ac:dyDescent="0.2">
      <c r="A6" s="644"/>
      <c r="B6" s="644"/>
      <c r="C6" s="644"/>
      <c r="D6" s="644"/>
      <c r="E6" s="644"/>
      <c r="F6" s="644"/>
      <c r="G6" s="644"/>
      <c r="H6" s="1" t="s">
        <v>101</v>
      </c>
      <c r="I6" s="1" t="s">
        <v>102</v>
      </c>
    </row>
    <row r="7" spans="1:9" ht="12.75" customHeight="1" x14ac:dyDescent="0.2">
      <c r="A7" s="145" t="s">
        <v>103</v>
      </c>
      <c r="B7" s="146" t="s">
        <v>104</v>
      </c>
      <c r="C7" s="147"/>
      <c r="D7" s="148" t="s">
        <v>95</v>
      </c>
      <c r="E7" s="149"/>
      <c r="F7" s="149"/>
      <c r="G7" s="150">
        <f>(G8+G9+G10)/3</f>
        <v>1085.0733333333333</v>
      </c>
    </row>
    <row r="8" spans="1:9" ht="12.75" customHeight="1" x14ac:dyDescent="0.2">
      <c r="A8" s="151"/>
      <c r="B8" s="152" t="str">
        <f t="shared" ref="B8:B10" si="0">B7</f>
        <v>PORTA PIVOTANTE 01 FOLHA INCOLOR 10MM, TEMPERADO, DIMENSÃO 0,90x2,10 -INSTALADO</v>
      </c>
      <c r="C8" s="153" t="s">
        <v>105</v>
      </c>
      <c r="D8" s="154" t="s">
        <v>95</v>
      </c>
      <c r="E8" s="155">
        <v>1</v>
      </c>
      <c r="F8" s="156">
        <v>1112.8699999999999</v>
      </c>
      <c r="G8" s="156">
        <f t="shared" ref="G8:G10" si="1">F8*E8</f>
        <v>1112.8699999999999</v>
      </c>
    </row>
    <row r="9" spans="1:9" ht="12.75" customHeight="1" x14ac:dyDescent="0.2">
      <c r="A9" s="151"/>
      <c r="B9" s="157" t="str">
        <f t="shared" si="0"/>
        <v>PORTA PIVOTANTE 01 FOLHA INCOLOR 10MM, TEMPERADO, DIMENSÃO 0,90x2,10 -INSTALADO</v>
      </c>
      <c r="C9" s="153" t="s">
        <v>106</v>
      </c>
      <c r="D9" s="154" t="s">
        <v>95</v>
      </c>
      <c r="E9" s="155">
        <v>1</v>
      </c>
      <c r="F9" s="156">
        <v>1136.3499999999999</v>
      </c>
      <c r="G9" s="156">
        <f t="shared" si="1"/>
        <v>1136.3499999999999</v>
      </c>
      <c r="H9" s="158">
        <f>SUM(G8:G10)/3</f>
        <v>1085.0733333333333</v>
      </c>
      <c r="I9" s="158">
        <v>1112.8699999999999</v>
      </c>
    </row>
    <row r="10" spans="1:9" ht="12.75" customHeight="1" x14ac:dyDescent="0.2">
      <c r="A10" s="151"/>
      <c r="B10" s="152" t="str">
        <f t="shared" si="0"/>
        <v>PORTA PIVOTANTE 01 FOLHA INCOLOR 10MM, TEMPERADO, DIMENSÃO 0,90x2,10 -INSTALADO</v>
      </c>
      <c r="C10" s="153" t="s">
        <v>107</v>
      </c>
      <c r="D10" s="154" t="s">
        <v>95</v>
      </c>
      <c r="E10" s="155">
        <v>1</v>
      </c>
      <c r="F10" s="156">
        <v>1006</v>
      </c>
      <c r="G10" s="156">
        <f t="shared" si="1"/>
        <v>1006</v>
      </c>
    </row>
    <row r="11" spans="1:9" ht="12.75" customHeight="1" x14ac:dyDescent="0.2">
      <c r="A11" s="145" t="s">
        <v>108</v>
      </c>
      <c r="B11" s="146" t="s">
        <v>109</v>
      </c>
      <c r="C11" s="147"/>
      <c r="D11" s="148" t="s">
        <v>95</v>
      </c>
      <c r="E11" s="149"/>
      <c r="F11" s="149"/>
      <c r="G11" s="150">
        <f>(G12+G13+G14)/3</f>
        <v>1021.32</v>
      </c>
    </row>
    <row r="12" spans="1:9" ht="12.75" customHeight="1" x14ac:dyDescent="0.2">
      <c r="A12" s="151"/>
      <c r="B12" s="152" t="str">
        <f t="shared" ref="B12:B14" si="2">B11</f>
        <v>PORTA PIVOTANTE 01 FOLHA INCOLOR 10MM, TEMPERADO, DIMENSÃO 0,80x2,10 -INSTALADO</v>
      </c>
      <c r="C12" s="153" t="s">
        <v>105</v>
      </c>
      <c r="D12" s="154" t="s">
        <v>95</v>
      </c>
      <c r="E12" s="155">
        <v>1</v>
      </c>
      <c r="F12" s="156">
        <v>1050.54</v>
      </c>
      <c r="G12" s="156">
        <f t="shared" ref="G12:G14" si="3">F12*E12</f>
        <v>1050.54</v>
      </c>
    </row>
    <row r="13" spans="1:9" ht="12.75" customHeight="1" x14ac:dyDescent="0.2">
      <c r="A13" s="151"/>
      <c r="B13" s="157" t="str">
        <f t="shared" si="2"/>
        <v>PORTA PIVOTANTE 01 FOLHA INCOLOR 10MM, TEMPERADO, DIMENSÃO 0,80x2,10 -INSTALADO</v>
      </c>
      <c r="C13" s="153" t="s">
        <v>106</v>
      </c>
      <c r="D13" s="154" t="s">
        <v>95</v>
      </c>
      <c r="E13" s="155">
        <v>1</v>
      </c>
      <c r="F13" s="156">
        <v>1061.42</v>
      </c>
      <c r="G13" s="156">
        <f t="shared" si="3"/>
        <v>1061.42</v>
      </c>
      <c r="H13" s="158">
        <f>SUM(G12:G14)/3</f>
        <v>1021.32</v>
      </c>
      <c r="I13" s="158">
        <v>1050.54</v>
      </c>
    </row>
    <row r="14" spans="1:9" ht="12.75" customHeight="1" x14ac:dyDescent="0.2">
      <c r="A14" s="151"/>
      <c r="B14" s="152" t="str">
        <f t="shared" si="2"/>
        <v>PORTA PIVOTANTE 01 FOLHA INCOLOR 10MM, TEMPERADO, DIMENSÃO 0,80x2,10 -INSTALADO</v>
      </c>
      <c r="C14" s="153" t="s">
        <v>107</v>
      </c>
      <c r="D14" s="154" t="s">
        <v>95</v>
      </c>
      <c r="E14" s="155">
        <v>1</v>
      </c>
      <c r="F14" s="156">
        <v>952</v>
      </c>
      <c r="G14" s="156">
        <f t="shared" si="3"/>
        <v>952</v>
      </c>
    </row>
    <row r="15" spans="1:9" ht="12.75" customHeight="1" x14ac:dyDescent="0.2">
      <c r="A15" s="145" t="s">
        <v>110</v>
      </c>
      <c r="B15" s="146" t="s">
        <v>111</v>
      </c>
      <c r="C15" s="147"/>
      <c r="D15" s="148" t="s">
        <v>95</v>
      </c>
      <c r="E15" s="149"/>
      <c r="F15" s="149"/>
      <c r="G15" s="150">
        <f>(G16+G17+G18)/3</f>
        <v>2790.1966666666667</v>
      </c>
    </row>
    <row r="16" spans="1:9" ht="12.75" customHeight="1" x14ac:dyDescent="0.2">
      <c r="A16" s="151"/>
      <c r="B16" s="152" t="str">
        <f t="shared" ref="B16:B18" si="4">B15</f>
        <v>PORTA DE CORRER 04 FOLHAS INCOLOR 10MM, TEMPERADO, DIMENSÃO 3,00x2,10 -INSTALADO</v>
      </c>
      <c r="C16" s="153" t="s">
        <v>105</v>
      </c>
      <c r="D16" s="154" t="s">
        <v>95</v>
      </c>
      <c r="E16" s="155">
        <v>1</v>
      </c>
      <c r="F16" s="156">
        <v>2611.14</v>
      </c>
      <c r="G16" s="156">
        <f t="shared" ref="G16:G18" si="5">F16*E16</f>
        <v>2611.14</v>
      </c>
    </row>
    <row r="17" spans="1:9" ht="12.75" customHeight="1" x14ac:dyDescent="0.2">
      <c r="A17" s="151"/>
      <c r="B17" s="157" t="str">
        <f t="shared" si="4"/>
        <v>PORTA DE CORRER 04 FOLHAS INCOLOR 10MM, TEMPERADO, DIMENSÃO 3,00x2,10 -INSTALADO</v>
      </c>
      <c r="C17" s="153" t="s">
        <v>106</v>
      </c>
      <c r="D17" s="154" t="s">
        <v>95</v>
      </c>
      <c r="E17" s="155">
        <v>1</v>
      </c>
      <c r="F17" s="156">
        <v>3149.45</v>
      </c>
      <c r="G17" s="156">
        <f t="shared" si="5"/>
        <v>3149.45</v>
      </c>
      <c r="H17" s="158">
        <f>SUM(G16:G18)/3</f>
        <v>2790.1966666666667</v>
      </c>
      <c r="I17" s="158">
        <v>2611.14</v>
      </c>
    </row>
    <row r="18" spans="1:9" ht="12.75" customHeight="1" x14ac:dyDescent="0.2">
      <c r="A18" s="151"/>
      <c r="B18" s="152" t="str">
        <f t="shared" si="4"/>
        <v>PORTA DE CORRER 04 FOLHAS INCOLOR 10MM, TEMPERADO, DIMENSÃO 3,00x2,10 -INSTALADO</v>
      </c>
      <c r="C18" s="153" t="s">
        <v>107</v>
      </c>
      <c r="D18" s="154" t="s">
        <v>95</v>
      </c>
      <c r="E18" s="155">
        <v>1</v>
      </c>
      <c r="F18" s="156">
        <v>2610</v>
      </c>
      <c r="G18" s="156">
        <f t="shared" si="5"/>
        <v>2610</v>
      </c>
    </row>
    <row r="19" spans="1:9" ht="12.75" customHeight="1" x14ac:dyDescent="0.2">
      <c r="A19" s="145" t="s">
        <v>112</v>
      </c>
      <c r="B19" s="146" t="s">
        <v>113</v>
      </c>
      <c r="C19" s="147"/>
      <c r="D19" s="148" t="s">
        <v>95</v>
      </c>
      <c r="E19" s="149"/>
      <c r="F19" s="149"/>
      <c r="G19" s="150">
        <f>(G20+G21+G22)/3</f>
        <v>318.76</v>
      </c>
    </row>
    <row r="20" spans="1:9" ht="12.75" customHeight="1" x14ac:dyDescent="0.2">
      <c r="A20" s="151"/>
      <c r="B20" s="152" t="str">
        <f t="shared" ref="B20:B22" si="6">B19</f>
        <v>JANELA MAXIM-AR 01 FOLHA INCOLOR 8MM, TEMPERADO, DIMENSÃO 0,80x0,80 -INSTALADO</v>
      </c>
      <c r="C20" s="153" t="s">
        <v>105</v>
      </c>
      <c r="D20" s="154" t="s">
        <v>95</v>
      </c>
      <c r="E20" s="155">
        <v>1</v>
      </c>
      <c r="F20" s="156">
        <v>260.26</v>
      </c>
      <c r="G20" s="156">
        <f t="shared" ref="G20:G22" si="7">F20*E20</f>
        <v>260.26</v>
      </c>
    </row>
    <row r="21" spans="1:9" ht="12.75" customHeight="1" x14ac:dyDescent="0.2">
      <c r="A21" s="151"/>
      <c r="B21" s="157" t="str">
        <f t="shared" si="6"/>
        <v>JANELA MAXIM-AR 01 FOLHA INCOLOR 8MM, TEMPERADO, DIMENSÃO 0,80x0,80 -INSTALADO</v>
      </c>
      <c r="C21" s="153" t="s">
        <v>106</v>
      </c>
      <c r="D21" s="154" t="s">
        <v>95</v>
      </c>
      <c r="E21" s="155">
        <v>1</v>
      </c>
      <c r="F21" s="156">
        <v>407.02</v>
      </c>
      <c r="G21" s="156">
        <f t="shared" si="7"/>
        <v>407.02</v>
      </c>
      <c r="H21" s="158">
        <f>SUM(G20:G22)/3</f>
        <v>318.76</v>
      </c>
      <c r="I21" s="158">
        <v>260.26</v>
      </c>
    </row>
    <row r="22" spans="1:9" ht="12.75" customHeight="1" x14ac:dyDescent="0.2">
      <c r="A22" s="151"/>
      <c r="B22" s="152" t="str">
        <f t="shared" si="6"/>
        <v>JANELA MAXIM-AR 01 FOLHA INCOLOR 8MM, TEMPERADO, DIMENSÃO 0,80x0,80 -INSTALADO</v>
      </c>
      <c r="C22" s="153" t="s">
        <v>107</v>
      </c>
      <c r="D22" s="154" t="s">
        <v>95</v>
      </c>
      <c r="E22" s="155">
        <v>1</v>
      </c>
      <c r="F22" s="156">
        <v>289</v>
      </c>
      <c r="G22" s="156">
        <f t="shared" si="7"/>
        <v>289</v>
      </c>
    </row>
    <row r="23" spans="1:9" ht="12.75" customHeight="1" x14ac:dyDescent="0.2">
      <c r="A23" s="145" t="s">
        <v>114</v>
      </c>
      <c r="B23" s="146" t="s">
        <v>115</v>
      </c>
      <c r="C23" s="147"/>
      <c r="D23" s="148" t="s">
        <v>95</v>
      </c>
      <c r="E23" s="149"/>
      <c r="F23" s="149"/>
      <c r="G23" s="150">
        <f>(G24+G25+G26)/3</f>
        <v>622.50333333333333</v>
      </c>
    </row>
    <row r="24" spans="1:9" ht="12.75" customHeight="1" x14ac:dyDescent="0.2">
      <c r="A24" s="151"/>
      <c r="B24" s="152" t="str">
        <f t="shared" ref="B24:B26" si="8">B23</f>
        <v>JANELA DE CORRER 04 FOLHAS INCOLOR 8MM, TEMPERADO, DIMENSÃO 1,20x1,00 -INSTALADO</v>
      </c>
      <c r="C24" s="153" t="s">
        <v>105</v>
      </c>
      <c r="D24" s="154" t="s">
        <v>95</v>
      </c>
      <c r="E24" s="155">
        <v>1</v>
      </c>
      <c r="F24" s="156">
        <v>535.95000000000005</v>
      </c>
      <c r="G24" s="156">
        <f t="shared" ref="G24:G26" si="9">F24*E24</f>
        <v>535.95000000000005</v>
      </c>
    </row>
    <row r="25" spans="1:9" ht="12.75" customHeight="1" x14ac:dyDescent="0.2">
      <c r="A25" s="151"/>
      <c r="B25" s="157" t="str">
        <f t="shared" si="8"/>
        <v>JANELA DE CORRER 04 FOLHAS INCOLOR 8MM, TEMPERADO, DIMENSÃO 1,20x1,00 -INSTALADO</v>
      </c>
      <c r="C25" s="153" t="s">
        <v>106</v>
      </c>
      <c r="D25" s="154" t="s">
        <v>95</v>
      </c>
      <c r="E25" s="155">
        <v>1</v>
      </c>
      <c r="F25" s="156">
        <v>681.56</v>
      </c>
      <c r="G25" s="156">
        <f t="shared" si="9"/>
        <v>681.56</v>
      </c>
      <c r="H25" s="158">
        <f>SUM(G24:G26)/3</f>
        <v>622.50333333333333</v>
      </c>
      <c r="I25" s="158">
        <v>650</v>
      </c>
    </row>
    <row r="26" spans="1:9" ht="12.75" customHeight="1" x14ac:dyDescent="0.2">
      <c r="A26" s="151"/>
      <c r="B26" s="152" t="str">
        <f t="shared" si="8"/>
        <v>JANELA DE CORRER 04 FOLHAS INCOLOR 8MM, TEMPERADO, DIMENSÃO 1,20x1,00 -INSTALADO</v>
      </c>
      <c r="C26" s="153" t="s">
        <v>107</v>
      </c>
      <c r="D26" s="154" t="s">
        <v>95</v>
      </c>
      <c r="E26" s="155">
        <v>1</v>
      </c>
      <c r="F26" s="156">
        <v>650</v>
      </c>
      <c r="G26" s="156">
        <f t="shared" si="9"/>
        <v>650</v>
      </c>
    </row>
    <row r="27" spans="1:9" ht="12.75" customHeight="1" x14ac:dyDescent="0.2">
      <c r="A27" s="145" t="s">
        <v>116</v>
      </c>
      <c r="B27" s="146" t="s">
        <v>117</v>
      </c>
      <c r="C27" s="147"/>
      <c r="D27" s="148" t="s">
        <v>95</v>
      </c>
      <c r="E27" s="149"/>
      <c r="F27" s="149"/>
      <c r="G27" s="150">
        <f>(G28+G29+G30)/3</f>
        <v>857.81666666666661</v>
      </c>
    </row>
    <row r="28" spans="1:9" ht="12.75" customHeight="1" x14ac:dyDescent="0.2">
      <c r="A28" s="151"/>
      <c r="B28" s="152" t="str">
        <f t="shared" ref="B28:B30" si="10">B27</f>
        <v>JANELA DE CORRER 04 FOLHAS INCOLOR 8MM, TEMPERADO, DIMENSÃO 1,70x1,20 -INSTALADO</v>
      </c>
      <c r="C28" s="153" t="s">
        <v>105</v>
      </c>
      <c r="D28" s="154" t="s">
        <v>95</v>
      </c>
      <c r="E28" s="155">
        <v>1</v>
      </c>
      <c r="F28" s="156">
        <v>800.97</v>
      </c>
      <c r="G28" s="156">
        <f t="shared" ref="G28:G30" si="11">F28*E28</f>
        <v>800.97</v>
      </c>
    </row>
    <row r="29" spans="1:9" ht="12.75" customHeight="1" x14ac:dyDescent="0.2">
      <c r="A29" s="151"/>
      <c r="B29" s="157" t="str">
        <f t="shared" si="10"/>
        <v>JANELA DE CORRER 04 FOLHAS INCOLOR 8MM, TEMPERADO, DIMENSÃO 1,70x1,20 -INSTALADO</v>
      </c>
      <c r="C29" s="153" t="s">
        <v>106</v>
      </c>
      <c r="D29" s="154" t="s">
        <v>95</v>
      </c>
      <c r="E29" s="155">
        <v>1</v>
      </c>
      <c r="F29" s="156">
        <v>1002.48</v>
      </c>
      <c r="G29" s="156">
        <f t="shared" si="11"/>
        <v>1002.48</v>
      </c>
      <c r="H29" s="158">
        <f>SUM(G28:G30)/3</f>
        <v>857.81666666666661</v>
      </c>
      <c r="I29" s="158">
        <v>800.97</v>
      </c>
    </row>
    <row r="30" spans="1:9" ht="12.75" customHeight="1" x14ac:dyDescent="0.2">
      <c r="A30" s="151"/>
      <c r="B30" s="152" t="str">
        <f t="shared" si="10"/>
        <v>JANELA DE CORRER 04 FOLHAS INCOLOR 8MM, TEMPERADO, DIMENSÃO 1,70x1,20 -INSTALADO</v>
      </c>
      <c r="C30" s="153" t="s">
        <v>107</v>
      </c>
      <c r="D30" s="154" t="s">
        <v>95</v>
      </c>
      <c r="E30" s="155">
        <v>1</v>
      </c>
      <c r="F30" s="156">
        <v>770</v>
      </c>
      <c r="G30" s="156">
        <f t="shared" si="11"/>
        <v>770</v>
      </c>
    </row>
    <row r="31" spans="1:9" ht="12.75" customHeight="1" x14ac:dyDescent="0.2">
      <c r="A31" s="145" t="s">
        <v>118</v>
      </c>
      <c r="B31" s="146" t="s">
        <v>119</v>
      </c>
      <c r="C31" s="147"/>
      <c r="D31" s="148" t="s">
        <v>95</v>
      </c>
      <c r="E31" s="149"/>
      <c r="F31" s="149"/>
      <c r="G31" s="150">
        <f>(G32+G33+G34)/3</f>
        <v>877.48333333333323</v>
      </c>
    </row>
    <row r="32" spans="1:9" ht="12.75" customHeight="1" x14ac:dyDescent="0.2">
      <c r="A32" s="151"/>
      <c r="B32" s="152" t="str">
        <f t="shared" ref="B32:B34" si="12">B31</f>
        <v>JANELA DE CORRER 04 FOLHAS INCOLOR 8MM, TEMPERADO, DIMENSÃO 1,80x1,20 -INSTALADO</v>
      </c>
      <c r="C32" s="153" t="s">
        <v>105</v>
      </c>
      <c r="D32" s="154" t="s">
        <v>95</v>
      </c>
      <c r="E32" s="155">
        <v>1</v>
      </c>
      <c r="F32" s="156">
        <v>809.77</v>
      </c>
      <c r="G32" s="156">
        <f t="shared" ref="G32:G34" si="13">F32*E32</f>
        <v>809.77</v>
      </c>
    </row>
    <row r="33" spans="1:9" ht="12.75" customHeight="1" x14ac:dyDescent="0.2">
      <c r="A33" s="151"/>
      <c r="B33" s="157" t="str">
        <f t="shared" si="12"/>
        <v>JANELA DE CORRER 04 FOLHAS INCOLOR 8MM, TEMPERADO, DIMENSÃO 1,80x1,20 -INSTALADO</v>
      </c>
      <c r="C33" s="153" t="s">
        <v>106</v>
      </c>
      <c r="D33" s="154" t="s">
        <v>95</v>
      </c>
      <c r="E33" s="155">
        <v>1</v>
      </c>
      <c r="F33" s="156">
        <v>1014.68</v>
      </c>
      <c r="G33" s="156">
        <f t="shared" si="13"/>
        <v>1014.68</v>
      </c>
      <c r="H33" s="158">
        <f>SUM(G32:G34)/3</f>
        <v>877.48333333333323</v>
      </c>
      <c r="I33" s="158">
        <v>809.77</v>
      </c>
    </row>
    <row r="34" spans="1:9" ht="12.75" customHeight="1" x14ac:dyDescent="0.2">
      <c r="A34" s="151"/>
      <c r="B34" s="152" t="str">
        <f t="shared" si="12"/>
        <v>JANELA DE CORRER 04 FOLHAS INCOLOR 8MM, TEMPERADO, DIMENSÃO 1,80x1,20 -INSTALADO</v>
      </c>
      <c r="C34" s="153" t="s">
        <v>107</v>
      </c>
      <c r="D34" s="154" t="s">
        <v>95</v>
      </c>
      <c r="E34" s="155">
        <v>1</v>
      </c>
      <c r="F34" s="156">
        <v>808</v>
      </c>
      <c r="G34" s="156">
        <f t="shared" si="13"/>
        <v>808</v>
      </c>
    </row>
    <row r="35" spans="1:9" ht="12.75" customHeight="1" x14ac:dyDescent="0.2">
      <c r="A35" s="145" t="s">
        <v>120</v>
      </c>
      <c r="B35" s="146" t="s">
        <v>121</v>
      </c>
      <c r="C35" s="147"/>
      <c r="D35" s="148" t="s">
        <v>95</v>
      </c>
      <c r="E35" s="149"/>
      <c r="F35" s="149"/>
      <c r="G35" s="150">
        <f>(G36+G37+G38)/3</f>
        <v>1018.7666666666668</v>
      </c>
    </row>
    <row r="36" spans="1:9" ht="12.75" customHeight="1" x14ac:dyDescent="0.2">
      <c r="A36" s="151"/>
      <c r="B36" s="152" t="str">
        <f t="shared" ref="B36:B38" si="14">B35</f>
        <v>JANELA DE CORRER 04 FOLHAS INCOLOR 8MM, TEMPERADO, DIMENSÃO 2,20x1,20 -INSTALADO</v>
      </c>
      <c r="C36" s="153" t="s">
        <v>105</v>
      </c>
      <c r="D36" s="154" t="s">
        <v>95</v>
      </c>
      <c r="E36" s="155">
        <v>1</v>
      </c>
      <c r="F36" s="156">
        <v>945.04</v>
      </c>
      <c r="G36" s="156">
        <f t="shared" ref="G36:G38" si="15">F36*E36</f>
        <v>945.04</v>
      </c>
    </row>
    <row r="37" spans="1:9" ht="12.75" customHeight="1" x14ac:dyDescent="0.2">
      <c r="A37" s="151"/>
      <c r="B37" s="157" t="str">
        <f t="shared" si="14"/>
        <v>JANELA DE CORRER 04 FOLHAS INCOLOR 8MM, TEMPERADO, DIMENSÃO 2,20x1,20 -INSTALADO</v>
      </c>
      <c r="C37" s="153" t="s">
        <v>106</v>
      </c>
      <c r="D37" s="154" t="s">
        <v>95</v>
      </c>
      <c r="E37" s="155">
        <v>1</v>
      </c>
      <c r="F37" s="156">
        <v>1181.26</v>
      </c>
      <c r="G37" s="156">
        <f t="shared" si="15"/>
        <v>1181.26</v>
      </c>
      <c r="H37" s="158">
        <f>SUM(G36:G38)/3</f>
        <v>1018.7666666666668</v>
      </c>
      <c r="I37" s="158">
        <v>930</v>
      </c>
    </row>
    <row r="38" spans="1:9" ht="12.75" customHeight="1" x14ac:dyDescent="0.2">
      <c r="A38" s="151"/>
      <c r="B38" s="152" t="str">
        <f t="shared" si="14"/>
        <v>JANELA DE CORRER 04 FOLHAS INCOLOR 8MM, TEMPERADO, DIMENSÃO 2,20x1,20 -INSTALADO</v>
      </c>
      <c r="C38" s="153" t="s">
        <v>107</v>
      </c>
      <c r="D38" s="154" t="s">
        <v>95</v>
      </c>
      <c r="E38" s="155">
        <v>1</v>
      </c>
      <c r="F38" s="156">
        <v>930</v>
      </c>
      <c r="G38" s="156">
        <f t="shared" si="15"/>
        <v>930</v>
      </c>
    </row>
    <row r="39" spans="1:9" ht="12.75" customHeight="1" x14ac:dyDescent="0.2">
      <c r="A39" s="145" t="s">
        <v>122</v>
      </c>
      <c r="B39" s="146" t="s">
        <v>123</v>
      </c>
      <c r="C39" s="147"/>
      <c r="D39" s="148" t="s">
        <v>95</v>
      </c>
      <c r="E39" s="149"/>
      <c r="F39" s="149"/>
      <c r="G39" s="150">
        <f>(G40+G41+G42)/3</f>
        <v>1150.53</v>
      </c>
    </row>
    <row r="40" spans="1:9" ht="12.75" customHeight="1" x14ac:dyDescent="0.2">
      <c r="A40" s="151"/>
      <c r="B40" s="152" t="str">
        <f t="shared" ref="B40:B42" si="16">B39</f>
        <v>JANELA DE CORRER 04 FOLHAS INCOLOR 8MM, TEMPERADO, DIMENSÃO 2,50x1,20 -INSTALADO</v>
      </c>
      <c r="C40" s="153" t="s">
        <v>105</v>
      </c>
      <c r="D40" s="154" t="s">
        <v>95</v>
      </c>
      <c r="E40" s="155">
        <v>1</v>
      </c>
      <c r="F40" s="156">
        <v>1075.8499999999999</v>
      </c>
      <c r="G40" s="156">
        <f t="shared" ref="G40:G42" si="17">F40*E40</f>
        <v>1075.8499999999999</v>
      </c>
    </row>
    <row r="41" spans="1:9" ht="12.75" customHeight="1" x14ac:dyDescent="0.2">
      <c r="A41" s="151"/>
      <c r="B41" s="157" t="str">
        <f t="shared" si="16"/>
        <v>JANELA DE CORRER 04 FOLHAS INCOLOR 8MM, TEMPERADO, DIMENSÃO 2,50x1,20 -INSTALADO</v>
      </c>
      <c r="C41" s="153" t="s">
        <v>106</v>
      </c>
      <c r="D41" s="154" t="s">
        <v>95</v>
      </c>
      <c r="E41" s="155">
        <v>1</v>
      </c>
      <c r="F41" s="156">
        <v>1340.74</v>
      </c>
      <c r="G41" s="156">
        <f t="shared" si="17"/>
        <v>1340.74</v>
      </c>
      <c r="H41" s="158">
        <f>SUM(G40:G42)/3</f>
        <v>1150.53</v>
      </c>
    </row>
    <row r="42" spans="1:9" ht="12.75" customHeight="1" x14ac:dyDescent="0.2">
      <c r="A42" s="151"/>
      <c r="B42" s="152" t="str">
        <f t="shared" si="16"/>
        <v>JANELA DE CORRER 04 FOLHAS INCOLOR 8MM, TEMPERADO, DIMENSÃO 2,50x1,20 -INSTALADO</v>
      </c>
      <c r="C42" s="153" t="s">
        <v>107</v>
      </c>
      <c r="D42" s="154" t="s">
        <v>95</v>
      </c>
      <c r="E42" s="155">
        <v>1</v>
      </c>
      <c r="F42" s="156">
        <v>1035</v>
      </c>
      <c r="G42" s="156">
        <f t="shared" si="17"/>
        <v>1035</v>
      </c>
    </row>
    <row r="43" spans="1:9" ht="12.75" customHeight="1" x14ac:dyDescent="0.2">
      <c r="A43" s="145" t="s">
        <v>124</v>
      </c>
      <c r="B43" s="146" t="s">
        <v>125</v>
      </c>
      <c r="C43" s="147"/>
      <c r="D43" s="148" t="s">
        <v>95</v>
      </c>
      <c r="E43" s="149"/>
      <c r="F43" s="149"/>
      <c r="G43" s="150">
        <f>(G44+G45+G46)/3</f>
        <v>1437.54</v>
      </c>
    </row>
    <row r="44" spans="1:9" ht="12.75" customHeight="1" x14ac:dyDescent="0.2">
      <c r="A44" s="151"/>
      <c r="B44" s="152" t="str">
        <f t="shared" ref="B44:B46" si="18">B43</f>
        <v>JANELA DE CORRER 04 FOLHAS INCOLOR 8MM, TEMPERADO, DIMENSÃO 2,70x1,50 -INSTALADO</v>
      </c>
      <c r="C44" s="153" t="s">
        <v>105</v>
      </c>
      <c r="D44" s="154" t="s">
        <v>95</v>
      </c>
      <c r="E44" s="155">
        <v>1</v>
      </c>
      <c r="F44" s="156">
        <v>1355.35</v>
      </c>
      <c r="G44" s="156">
        <f t="shared" ref="G44:G46" si="19">F44*E44</f>
        <v>1355.35</v>
      </c>
    </row>
    <row r="45" spans="1:9" ht="12.75" customHeight="1" x14ac:dyDescent="0.2">
      <c r="A45" s="151"/>
      <c r="B45" s="157" t="str">
        <f t="shared" si="18"/>
        <v>JANELA DE CORRER 04 FOLHAS INCOLOR 8MM, TEMPERADO, DIMENSÃO 2,70x1,50 -INSTALADO</v>
      </c>
      <c r="C45" s="153" t="s">
        <v>106</v>
      </c>
      <c r="D45" s="154" t="s">
        <v>95</v>
      </c>
      <c r="E45" s="155">
        <v>1</v>
      </c>
      <c r="F45" s="156">
        <v>1674.27</v>
      </c>
      <c r="G45" s="156">
        <f t="shared" si="19"/>
        <v>1674.27</v>
      </c>
      <c r="H45" s="158">
        <f>SUM(G44:G46)/3</f>
        <v>1437.54</v>
      </c>
    </row>
    <row r="46" spans="1:9" ht="12.75" customHeight="1" x14ac:dyDescent="0.2">
      <c r="A46" s="151"/>
      <c r="B46" s="152" t="str">
        <f t="shared" si="18"/>
        <v>JANELA DE CORRER 04 FOLHAS INCOLOR 8MM, TEMPERADO, DIMENSÃO 2,70x1,50 -INSTALADO</v>
      </c>
      <c r="C46" s="153" t="s">
        <v>107</v>
      </c>
      <c r="D46" s="154" t="s">
        <v>95</v>
      </c>
      <c r="E46" s="155">
        <v>1</v>
      </c>
      <c r="F46" s="156">
        <v>1283</v>
      </c>
      <c r="G46" s="156">
        <f t="shared" si="19"/>
        <v>1283</v>
      </c>
    </row>
    <row r="47" spans="1:9" ht="12.75" customHeight="1" x14ac:dyDescent="0.2">
      <c r="A47" s="145" t="s">
        <v>126</v>
      </c>
      <c r="B47" s="146" t="s">
        <v>127</v>
      </c>
      <c r="C47" s="147"/>
      <c r="D47" s="148" t="s">
        <v>95</v>
      </c>
      <c r="E47" s="149"/>
      <c r="F47" s="149"/>
      <c r="G47" s="150">
        <f>(G48+G49+G50)/3</f>
        <v>988.58333333333337</v>
      </c>
    </row>
    <row r="48" spans="1:9" ht="12.75" customHeight="1" x14ac:dyDescent="0.2">
      <c r="A48" s="151"/>
      <c r="B48" s="152" t="str">
        <f t="shared" ref="B48:B50" si="20">B47</f>
        <v>JANELA DE CORRER 04 FOLHAS INCOLOR 8MM, TEMPERADO, DIMENSÃO 2,90x0,80 -INSTALADO</v>
      </c>
      <c r="C48" s="153" t="s">
        <v>105</v>
      </c>
      <c r="D48" s="154" t="s">
        <v>95</v>
      </c>
      <c r="E48" s="155">
        <v>1</v>
      </c>
      <c r="F48" s="156">
        <v>917.03</v>
      </c>
      <c r="G48" s="156">
        <f t="shared" ref="G48:G50" si="21">F48*E48</f>
        <v>917.03</v>
      </c>
    </row>
    <row r="49" spans="1:8" ht="12.75" customHeight="1" x14ac:dyDescent="0.2">
      <c r="A49" s="151"/>
      <c r="B49" s="157" t="str">
        <f t="shared" si="20"/>
        <v>JANELA DE CORRER 04 FOLHAS INCOLOR 8MM, TEMPERADO, DIMENSÃO 2,90x0,80 -INSTALADO</v>
      </c>
      <c r="C49" s="153" t="s">
        <v>106</v>
      </c>
      <c r="D49" s="154" t="s">
        <v>95</v>
      </c>
      <c r="E49" s="155">
        <v>1</v>
      </c>
      <c r="F49" s="156">
        <v>1162.72</v>
      </c>
      <c r="G49" s="156">
        <f t="shared" si="21"/>
        <v>1162.72</v>
      </c>
      <c r="H49" s="158">
        <f>SUM(G48:G50)/3</f>
        <v>988.58333333333337</v>
      </c>
    </row>
    <row r="50" spans="1:8" ht="12.75" customHeight="1" x14ac:dyDescent="0.2">
      <c r="A50" s="151"/>
      <c r="B50" s="152" t="str">
        <f t="shared" si="20"/>
        <v>JANELA DE CORRER 04 FOLHAS INCOLOR 8MM, TEMPERADO, DIMENSÃO 2,90x0,80 -INSTALADO</v>
      </c>
      <c r="C50" s="153" t="s">
        <v>107</v>
      </c>
      <c r="D50" s="154" t="s">
        <v>95</v>
      </c>
      <c r="E50" s="155">
        <v>1</v>
      </c>
      <c r="F50" s="156">
        <v>886</v>
      </c>
      <c r="G50" s="156">
        <f t="shared" si="21"/>
        <v>886</v>
      </c>
    </row>
    <row r="51" spans="1:8" ht="12.75" customHeight="1" x14ac:dyDescent="0.2">
      <c r="A51" s="145" t="s">
        <v>128</v>
      </c>
      <c r="B51" s="146" t="s">
        <v>129</v>
      </c>
      <c r="C51" s="147"/>
      <c r="D51" s="148" t="s">
        <v>95</v>
      </c>
      <c r="E51" s="149"/>
      <c r="F51" s="149"/>
      <c r="G51" s="150">
        <f>(G52+G53+G54)/3</f>
        <v>1631.0333333333335</v>
      </c>
    </row>
    <row r="52" spans="1:8" ht="12.75" customHeight="1" x14ac:dyDescent="0.2">
      <c r="A52" s="151"/>
      <c r="B52" s="152" t="str">
        <f t="shared" ref="B52:B54" si="22">B51</f>
        <v>JANELA DE CORRER 04 FOLHAS INCOLOR 8MM, TEMPERADO, DIMENSÃO 3,20x1,50 -INSTALADO</v>
      </c>
      <c r="C52" s="153" t="s">
        <v>105</v>
      </c>
      <c r="D52" s="154" t="s">
        <v>95</v>
      </c>
      <c r="E52" s="155">
        <v>1</v>
      </c>
      <c r="F52" s="156">
        <v>1525.52</v>
      </c>
      <c r="G52" s="156">
        <f t="shared" ref="G52:G54" si="23">F52*E52</f>
        <v>1525.52</v>
      </c>
    </row>
    <row r="53" spans="1:8" ht="12.75" customHeight="1" x14ac:dyDescent="0.2">
      <c r="A53" s="151"/>
      <c r="B53" s="157" t="str">
        <f t="shared" si="22"/>
        <v>JANELA DE CORRER 04 FOLHAS INCOLOR 8MM, TEMPERADO, DIMENSÃO 3,20x1,50 -INSTALADO</v>
      </c>
      <c r="C53" s="153" t="s">
        <v>106</v>
      </c>
      <c r="D53" s="154" t="s">
        <v>95</v>
      </c>
      <c r="E53" s="155">
        <v>1</v>
      </c>
      <c r="F53" s="156">
        <v>1882.58</v>
      </c>
      <c r="G53" s="156">
        <f t="shared" si="23"/>
        <v>1882.58</v>
      </c>
      <c r="H53" s="158">
        <f>SUM(G52:G54)/3</f>
        <v>1631.0333333333335</v>
      </c>
    </row>
    <row r="54" spans="1:8" ht="12.75" customHeight="1" x14ac:dyDescent="0.2">
      <c r="A54" s="151"/>
      <c r="B54" s="152" t="str">
        <f t="shared" si="22"/>
        <v>JANELA DE CORRER 04 FOLHAS INCOLOR 8MM, TEMPERADO, DIMENSÃO 3,20x1,50 -INSTALADO</v>
      </c>
      <c r="C54" s="153" t="s">
        <v>107</v>
      </c>
      <c r="D54" s="154" t="s">
        <v>95</v>
      </c>
      <c r="E54" s="155">
        <v>1</v>
      </c>
      <c r="F54" s="156">
        <v>1485</v>
      </c>
      <c r="G54" s="156">
        <f t="shared" si="23"/>
        <v>1485</v>
      </c>
    </row>
    <row r="55" spans="1:8" ht="12.75" customHeight="1" x14ac:dyDescent="0.2">
      <c r="A55" s="145" t="s">
        <v>130</v>
      </c>
      <c r="B55" s="146" t="s">
        <v>131</v>
      </c>
      <c r="C55" s="147"/>
      <c r="D55" s="148" t="s">
        <v>95</v>
      </c>
      <c r="E55" s="149"/>
      <c r="F55" s="149"/>
      <c r="G55" s="150">
        <f>(G56+G57+G58)/3</f>
        <v>145</v>
      </c>
    </row>
    <row r="56" spans="1:8" ht="12.75" customHeight="1" x14ac:dyDescent="0.2">
      <c r="A56" s="151"/>
      <c r="B56" s="152" t="str">
        <f t="shared" ref="B56:B58" si="24">B55</f>
        <v>LUMINARIA DE LED 40W</v>
      </c>
      <c r="C56" s="153" t="s">
        <v>132</v>
      </c>
      <c r="D56" s="154" t="s">
        <v>95</v>
      </c>
      <c r="E56" s="155">
        <v>1</v>
      </c>
      <c r="F56" s="156">
        <v>140</v>
      </c>
      <c r="G56" s="156">
        <f t="shared" ref="G56:G58" si="25">F56*E56</f>
        <v>140</v>
      </c>
    </row>
    <row r="57" spans="1:8" ht="12.75" customHeight="1" x14ac:dyDescent="0.2">
      <c r="A57" s="151"/>
      <c r="B57" s="157" t="str">
        <f t="shared" si="24"/>
        <v>LUMINARIA DE LED 40W</v>
      </c>
      <c r="C57" s="153" t="s">
        <v>133</v>
      </c>
      <c r="D57" s="154" t="s">
        <v>95</v>
      </c>
      <c r="E57" s="155">
        <v>1</v>
      </c>
      <c r="F57" s="156">
        <v>145</v>
      </c>
      <c r="G57" s="156">
        <f t="shared" si="25"/>
        <v>145</v>
      </c>
      <c r="H57" s="158">
        <f>SUM(G56:G58)/3</f>
        <v>145</v>
      </c>
    </row>
    <row r="58" spans="1:8" ht="12.75" customHeight="1" x14ac:dyDescent="0.2">
      <c r="A58" s="151"/>
      <c r="B58" s="152" t="str">
        <f t="shared" si="24"/>
        <v>LUMINARIA DE LED 40W</v>
      </c>
      <c r="C58" s="153" t="s">
        <v>134</v>
      </c>
      <c r="D58" s="154" t="s">
        <v>95</v>
      </c>
      <c r="E58" s="155">
        <v>1</v>
      </c>
      <c r="F58" s="156">
        <v>150</v>
      </c>
      <c r="G58" s="156">
        <f t="shared" si="25"/>
        <v>150</v>
      </c>
    </row>
    <row r="59" spans="1:8" ht="12.75" customHeight="1" x14ac:dyDescent="0.2">
      <c r="A59" s="145" t="s">
        <v>135</v>
      </c>
      <c r="B59" s="146" t="s">
        <v>136</v>
      </c>
      <c r="C59" s="147"/>
      <c r="D59" s="148" t="s">
        <v>95</v>
      </c>
      <c r="E59" s="149"/>
      <c r="F59" s="149"/>
      <c r="G59" s="150">
        <f>(G60+G61+G62)/3</f>
        <v>5910</v>
      </c>
    </row>
    <row r="60" spans="1:8" ht="12.75" customHeight="1" x14ac:dyDescent="0.2">
      <c r="A60" s="151"/>
      <c r="B60" s="152" t="str">
        <f t="shared" ref="B60:B62" si="26">B59</f>
        <v>PADRÃO DE ENERGIA C/ POSTE 3X200A - INSTALADO</v>
      </c>
      <c r="C60" s="153" t="s">
        <v>133</v>
      </c>
      <c r="D60" s="154" t="s">
        <v>95</v>
      </c>
      <c r="E60" s="155">
        <v>1</v>
      </c>
      <c r="F60" s="156">
        <v>5900</v>
      </c>
      <c r="G60" s="156">
        <f t="shared" ref="G60:G62" si="27">F60*E60</f>
        <v>5900</v>
      </c>
    </row>
    <row r="61" spans="1:8" ht="12.75" customHeight="1" x14ac:dyDescent="0.2">
      <c r="A61" s="151"/>
      <c r="B61" s="157" t="str">
        <f t="shared" si="26"/>
        <v>PADRÃO DE ENERGIA C/ POSTE 3X200A - INSTALADO</v>
      </c>
      <c r="C61" s="153" t="s">
        <v>132</v>
      </c>
      <c r="D61" s="154" t="s">
        <v>95</v>
      </c>
      <c r="E61" s="155">
        <v>1</v>
      </c>
      <c r="F61" s="156">
        <v>5910</v>
      </c>
      <c r="G61" s="156">
        <f t="shared" si="27"/>
        <v>5910</v>
      </c>
      <c r="H61" s="158">
        <f>SUM(G60:G62)/3</f>
        <v>5910</v>
      </c>
    </row>
    <row r="62" spans="1:8" ht="12.75" customHeight="1" x14ac:dyDescent="0.2">
      <c r="A62" s="151"/>
      <c r="B62" s="152" t="str">
        <f t="shared" si="26"/>
        <v>PADRÃO DE ENERGIA C/ POSTE 3X200A - INSTALADO</v>
      </c>
      <c r="C62" s="153" t="s">
        <v>137</v>
      </c>
      <c r="D62" s="154" t="s">
        <v>95</v>
      </c>
      <c r="E62" s="155">
        <v>1</v>
      </c>
      <c r="F62" s="156">
        <v>5920</v>
      </c>
      <c r="G62" s="156">
        <f t="shared" si="27"/>
        <v>5920</v>
      </c>
    </row>
    <row r="63" spans="1:8" ht="12.75" customHeight="1" x14ac:dyDescent="0.2">
      <c r="A63" s="145" t="s">
        <v>138</v>
      </c>
      <c r="B63" s="159" t="s">
        <v>139</v>
      </c>
      <c r="C63" s="160"/>
      <c r="D63" s="148" t="s">
        <v>140</v>
      </c>
      <c r="E63" s="149"/>
      <c r="F63" s="161"/>
      <c r="G63" s="150">
        <f>(G64+G65+G66)/3</f>
        <v>2533.3333333333335</v>
      </c>
    </row>
    <row r="64" spans="1:8" ht="12.75" customHeight="1" x14ac:dyDescent="0.2">
      <c r="A64" s="151"/>
      <c r="B64" s="152" t="str">
        <f t="shared" ref="B64:B66" si="28">B63</f>
        <v>LETREIRO EM ACM ''CLINICA DE FISIOTERAPIA" - INSTALADO</v>
      </c>
      <c r="C64" s="153" t="s">
        <v>141</v>
      </c>
      <c r="D64" s="154" t="s">
        <v>140</v>
      </c>
      <c r="E64" s="155">
        <v>1</v>
      </c>
      <c r="F64" s="156">
        <v>2800</v>
      </c>
      <c r="G64" s="156">
        <f t="shared" ref="G64:G66" si="29">F64*E64</f>
        <v>2800</v>
      </c>
    </row>
    <row r="65" spans="1:8" ht="12.75" customHeight="1" x14ac:dyDescent="0.2">
      <c r="A65" s="151"/>
      <c r="B65" s="157" t="str">
        <f t="shared" si="28"/>
        <v>LETREIRO EM ACM ''CLINICA DE FISIOTERAPIA" - INSTALADO</v>
      </c>
      <c r="C65" s="153" t="s">
        <v>142</v>
      </c>
      <c r="D65" s="154" t="s">
        <v>140</v>
      </c>
      <c r="E65" s="155">
        <v>1</v>
      </c>
      <c r="F65" s="156">
        <v>2500</v>
      </c>
      <c r="G65" s="156">
        <f t="shared" si="29"/>
        <v>2500</v>
      </c>
      <c r="H65" s="158">
        <f>SUM(G64:G66)/3</f>
        <v>2533.3333333333335</v>
      </c>
    </row>
    <row r="66" spans="1:8" ht="12.75" customHeight="1" x14ac:dyDescent="0.2">
      <c r="A66" s="151"/>
      <c r="B66" s="152" t="str">
        <f t="shared" si="28"/>
        <v>LETREIRO EM ACM ''CLINICA DE FISIOTERAPIA" - INSTALADO</v>
      </c>
      <c r="C66" s="153" t="s">
        <v>143</v>
      </c>
      <c r="D66" s="154" t="s">
        <v>140</v>
      </c>
      <c r="E66" s="155">
        <v>1</v>
      </c>
      <c r="F66" s="156">
        <v>2300</v>
      </c>
      <c r="G66" s="156">
        <f t="shared" si="29"/>
        <v>2300</v>
      </c>
    </row>
    <row r="67" spans="1:8" ht="12.75" customHeight="1" x14ac:dyDescent="0.2"/>
    <row r="68" spans="1:8" ht="12.75" customHeight="1" x14ac:dyDescent="0.2"/>
    <row r="69" spans="1:8" ht="12.75" customHeight="1" x14ac:dyDescent="0.2"/>
    <row r="70" spans="1:8" ht="12.75" customHeight="1" x14ac:dyDescent="0.2"/>
    <row r="71" spans="1:8" ht="12.75" customHeight="1" x14ac:dyDescent="0.2"/>
    <row r="72" spans="1:8" ht="12.75" customHeight="1" x14ac:dyDescent="0.2"/>
    <row r="73" spans="1:8" ht="12.75" customHeight="1" x14ac:dyDescent="0.2"/>
    <row r="74" spans="1:8" ht="12.75" customHeight="1" x14ac:dyDescent="0.2"/>
    <row r="75" spans="1:8" ht="12.75" customHeight="1" x14ac:dyDescent="0.2"/>
    <row r="76" spans="1:8" ht="12.75" customHeight="1" x14ac:dyDescent="0.2"/>
    <row r="77" spans="1:8" ht="12.75" customHeight="1" x14ac:dyDescent="0.2"/>
    <row r="78" spans="1:8" ht="12.75" customHeight="1" x14ac:dyDescent="0.2"/>
    <row r="79" spans="1:8" ht="12.75" customHeight="1" x14ac:dyDescent="0.2"/>
    <row r="80" spans="1: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8">
    <mergeCell ref="A1:G4"/>
    <mergeCell ref="A5:A6"/>
    <mergeCell ref="B5:B6"/>
    <mergeCell ref="C5:C6"/>
    <mergeCell ref="D5:D6"/>
    <mergeCell ref="E5:E6"/>
    <mergeCell ref="F5:F6"/>
    <mergeCell ref="G5:G6"/>
  </mergeCells>
  <pageMargins left="0.511811024" right="0.511811024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84</vt:i4>
      </vt:variant>
    </vt:vector>
  </HeadingPairs>
  <TitlesOfParts>
    <vt:vector size="89" baseType="lpstr">
      <vt:lpstr>Planilha de Serviços</vt:lpstr>
      <vt:lpstr>Cronograma PAM</vt:lpstr>
      <vt:lpstr>BDI</vt:lpstr>
      <vt:lpstr>MEMORIAL</vt:lpstr>
      <vt:lpstr>cotações</vt:lpstr>
      <vt:lpstr>'Planilha de Serviços'!DadosExternos10</vt:lpstr>
      <vt:lpstr>'Planilha de Serviços'!DadosExternos10_1</vt:lpstr>
      <vt:lpstr>'Planilha de Serviços'!DadosExternos10_2</vt:lpstr>
      <vt:lpstr>'Planilha de Serviços'!DadosExternos11</vt:lpstr>
      <vt:lpstr>'Planilha de Serviços'!DadosExternos11_1</vt:lpstr>
      <vt:lpstr>'Planilha de Serviços'!DadosExternos11_2</vt:lpstr>
      <vt:lpstr>'Planilha de Serviços'!DadosExternos12</vt:lpstr>
      <vt:lpstr>'Planilha de Serviços'!DadosExternos12_1</vt:lpstr>
      <vt:lpstr>'Planilha de Serviços'!DadosExternos12_2</vt:lpstr>
      <vt:lpstr>'Planilha de Serviços'!DadosExternos13</vt:lpstr>
      <vt:lpstr>'Planilha de Serviços'!DadosExternos13_1</vt:lpstr>
      <vt:lpstr>'Planilha de Serviços'!DadosExternos13_2</vt:lpstr>
      <vt:lpstr>'Planilha de Serviços'!DadosExternos14</vt:lpstr>
      <vt:lpstr>'Planilha de Serviços'!DadosExternos14_1</vt:lpstr>
      <vt:lpstr>'Planilha de Serviços'!DadosExternos14_2</vt:lpstr>
      <vt:lpstr>'Planilha de Serviços'!DadosExternos15</vt:lpstr>
      <vt:lpstr>'Planilha de Serviços'!DadosExternos15_1</vt:lpstr>
      <vt:lpstr>'Planilha de Serviços'!DadosExternos15_2</vt:lpstr>
      <vt:lpstr>'Planilha de Serviços'!DadosExternos16</vt:lpstr>
      <vt:lpstr>'Planilha de Serviços'!DadosExternos16_1</vt:lpstr>
      <vt:lpstr>'Planilha de Serviços'!DadosExternos16_2</vt:lpstr>
      <vt:lpstr>'Planilha de Serviços'!DadosExternos17</vt:lpstr>
      <vt:lpstr>'Planilha de Serviços'!DadosExternos17_1</vt:lpstr>
      <vt:lpstr>'Planilha de Serviços'!DadosExternos17_2</vt:lpstr>
      <vt:lpstr>'Planilha de Serviços'!DadosExternos18</vt:lpstr>
      <vt:lpstr>'Planilha de Serviços'!DadosExternos18_1</vt:lpstr>
      <vt:lpstr>'Planilha de Serviços'!DadosExternos18_2</vt:lpstr>
      <vt:lpstr>'Planilha de Serviços'!DadosExternos19</vt:lpstr>
      <vt:lpstr>'Planilha de Serviços'!DadosExternos19_1</vt:lpstr>
      <vt:lpstr>'Planilha de Serviços'!DadosExternos19_2</vt:lpstr>
      <vt:lpstr>'Planilha de Serviços'!DadosExternos2</vt:lpstr>
      <vt:lpstr>'Planilha de Serviços'!DadosExternos2_1</vt:lpstr>
      <vt:lpstr>'Planilha de Serviços'!DadosExternos2_2</vt:lpstr>
      <vt:lpstr>'Planilha de Serviços'!DadosExternos20</vt:lpstr>
      <vt:lpstr>'Planilha de Serviços'!DadosExternos20_1</vt:lpstr>
      <vt:lpstr>'Planilha de Serviços'!DadosExternos20_2</vt:lpstr>
      <vt:lpstr>'Planilha de Serviços'!DadosExternos21</vt:lpstr>
      <vt:lpstr>'Planilha de Serviços'!DadosExternos21_1</vt:lpstr>
      <vt:lpstr>'Planilha de Serviços'!DadosExternos21_2</vt:lpstr>
      <vt:lpstr>'Planilha de Serviços'!DadosExternos22</vt:lpstr>
      <vt:lpstr>'Planilha de Serviços'!DadosExternos22_1</vt:lpstr>
      <vt:lpstr>'Planilha de Serviços'!DadosExternos22_2</vt:lpstr>
      <vt:lpstr>'Planilha de Serviços'!DadosExternos23</vt:lpstr>
      <vt:lpstr>'Planilha de Serviços'!DadosExternos23_1</vt:lpstr>
      <vt:lpstr>'Planilha de Serviços'!DadosExternos23_2</vt:lpstr>
      <vt:lpstr>'Planilha de Serviços'!DadosExternos24</vt:lpstr>
      <vt:lpstr>'Planilha de Serviços'!DadosExternos24_1</vt:lpstr>
      <vt:lpstr>'Planilha de Serviços'!DadosExternos24_2</vt:lpstr>
      <vt:lpstr>'Planilha de Serviços'!DadosExternos25</vt:lpstr>
      <vt:lpstr>'Planilha de Serviços'!DadosExternos25_1</vt:lpstr>
      <vt:lpstr>'Planilha de Serviços'!DadosExternos25_2</vt:lpstr>
      <vt:lpstr>'Planilha de Serviços'!DadosExternos26</vt:lpstr>
      <vt:lpstr>'Planilha de Serviços'!DadosExternos26_1</vt:lpstr>
      <vt:lpstr>'Planilha de Serviços'!DadosExternos26_2</vt:lpstr>
      <vt:lpstr>'Planilha de Serviços'!DadosExternos27</vt:lpstr>
      <vt:lpstr>'Planilha de Serviços'!DadosExternos27_1</vt:lpstr>
      <vt:lpstr>'Planilha de Serviços'!DadosExternos27_2</vt:lpstr>
      <vt:lpstr>'Planilha de Serviços'!DadosExternos28</vt:lpstr>
      <vt:lpstr>'Planilha de Serviços'!DadosExternos28_1</vt:lpstr>
      <vt:lpstr>'Planilha de Serviços'!DadosExternos28_2</vt:lpstr>
      <vt:lpstr>'Planilha de Serviços'!DadosExternos29</vt:lpstr>
      <vt:lpstr>'Planilha de Serviços'!DadosExternos29_1</vt:lpstr>
      <vt:lpstr>'Planilha de Serviços'!DadosExternos29_2</vt:lpstr>
      <vt:lpstr>'Planilha de Serviços'!DadosExternos30</vt:lpstr>
      <vt:lpstr>'Planilha de Serviços'!DadosExternos30_1</vt:lpstr>
      <vt:lpstr>'Planilha de Serviços'!DadosExternos30_2</vt:lpstr>
      <vt:lpstr>'Planilha de Serviços'!DadosExternos31</vt:lpstr>
      <vt:lpstr>'Planilha de Serviços'!DadosExternos31_1</vt:lpstr>
      <vt:lpstr>'Planilha de Serviços'!DadosExternos31_2</vt:lpstr>
      <vt:lpstr>'Planilha de Serviços'!DadosExternos32</vt:lpstr>
      <vt:lpstr>'Planilha de Serviços'!DadosExternos32_1</vt:lpstr>
      <vt:lpstr>'Planilha de Serviços'!DadosExternos32_2</vt:lpstr>
      <vt:lpstr>'Planilha de Serviços'!DadosExternos33</vt:lpstr>
      <vt:lpstr>'Planilha de Serviços'!DadosExternos33_1</vt:lpstr>
      <vt:lpstr>'Planilha de Serviços'!DadosExternos33_2</vt:lpstr>
      <vt:lpstr>'Planilha de Serviços'!DadosExternos34</vt:lpstr>
      <vt:lpstr>'Planilha de Serviços'!DadosExternos34_1</vt:lpstr>
      <vt:lpstr>'Planilha de Serviços'!DadosExternos34_2</vt:lpstr>
      <vt:lpstr>'Planilha de Serviços'!DadosExternos5</vt:lpstr>
      <vt:lpstr>'Planilha de Serviços'!DadosExternos5_1</vt:lpstr>
      <vt:lpstr>'Planilha de Serviços'!DadosExternos5_2</vt:lpstr>
      <vt:lpstr>'Planilha de Serviços'!DadosExternos6</vt:lpstr>
      <vt:lpstr>'Planilha de Serviços'!DadosExternos6_1</vt:lpstr>
      <vt:lpstr>'Planilha de Serviços'!DadosExternos6_2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Chun Yan Pan</dc:creator>
  <cp:lastModifiedBy>Pessoal</cp:lastModifiedBy>
  <cp:lastPrinted>2026-09-08T18:20:38Z</cp:lastPrinted>
  <dcterms:created xsi:type="dcterms:W3CDTF">2012-01-30T17:22:44Z</dcterms:created>
  <dcterms:modified xsi:type="dcterms:W3CDTF">2026-09-09T12:18:28Z</dcterms:modified>
</cp:coreProperties>
</file>